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bdcbbn.sharepoint.com/sites/REG1/Shared Documents/Projects/RBCS/2025/Notice 2025/Minutes to Mgt/clean docs/"/>
    </mc:Choice>
  </mc:AlternateContent>
  <xr:revisionPtr revIDLastSave="281" documentId="8_{71CD5654-15C7-4F74-BB5F-1480A1EA0C6D}" xr6:coauthVersionLast="47" xr6:coauthVersionMax="47" xr10:uidLastSave="{E92D2670-0AC9-4D35-83D5-94B245FDDEA4}"/>
  <workbookProtection workbookPassword="C707" lockStructure="1"/>
  <bookViews>
    <workbookView xWindow="-110" yWindow="-110" windowWidth="19420" windowHeight="10300" tabRatio="736" xr2:uid="{00000000-000D-0000-FFFF-FFFF00000000}"/>
  </bookViews>
  <sheets>
    <sheet name="Company Details" sheetId="83" r:id="rId1"/>
    <sheet name="Instructions" sheetId="120" r:id="rId2"/>
    <sheet name="Controls" sheetId="103" r:id="rId3"/>
    <sheet name="TCA" sheetId="122" r:id="rId4"/>
    <sheet name="FSR" sheetId="121" r:id="rId5"/>
    <sheet name="CAR" sheetId="90" r:id="rId6"/>
    <sheet name="R1&gt;" sheetId="126" r:id="rId7"/>
    <sheet name="Insurance Risk (Life)" sheetId="105" r:id="rId8"/>
    <sheet name="Insurance Risk (General)" sheetId="99" r:id="rId9"/>
    <sheet name="R2&gt;" sheetId="127" r:id="rId10"/>
    <sheet name="Market Risk (Interest Rate)" sheetId="113" r:id="rId11"/>
    <sheet name="Market Risk (Interest Rate_MD)" sheetId="123" r:id="rId12"/>
    <sheet name="Market Risk (Currency)" sheetId="116" r:id="rId13"/>
    <sheet name="Market Risk (Equity)" sheetId="115" r:id="rId14"/>
    <sheet name="Market Risk (Property)" sheetId="117" r:id="rId15"/>
    <sheet name="R3&gt;" sheetId="128" r:id="rId16"/>
    <sheet name="Credit Spread Risk" sheetId="112" r:id="rId17"/>
    <sheet name="Counterparty Default Risk" sheetId="119" r:id="rId18"/>
    <sheet name="R4&gt;" sheetId="129" r:id="rId19"/>
    <sheet name="Operational Risk" sheetId="118" r:id="rId20"/>
    <sheet name="RI Adjustment" sheetId="133" r:id="rId21"/>
    <sheet name="Non-Guaranteed Benefits" sheetId="136" r:id="rId22"/>
    <sheet name="Assets_1" sheetId="86" r:id="rId23"/>
    <sheet name="Assets_2" sheetId="104" r:id="rId24"/>
    <sheet name="Assets_3" sheetId="102" r:id="rId25"/>
    <sheet name="RC_Summary" sheetId="92" r:id="rId26"/>
    <sheet name="RFR" sheetId="106" r:id="rId27"/>
    <sheet name="Illustration&gt;" sheetId="132" r:id="rId28"/>
    <sheet name="R1-Risk Charge" sheetId="130" r:id="rId29"/>
    <sheet name="R2-ModifiedDuration" sheetId="131" r:id="rId30"/>
    <sheet name="Lists" sheetId="72" state="hidden" r:id="rId31"/>
  </sheets>
  <definedNames>
    <definedName name="_xlnm.Print_Area" localSheetId="0">'Company Details'!$A$1:$J$31</definedName>
    <definedName name="_xlnm.Print_Area" localSheetId="2">Controls!$A$1:$E$34</definedName>
    <definedName name="_xlnm.Print_Area" localSheetId="8">'Insurance Risk (General)'!$A$1:$R$50</definedName>
    <definedName name="_xlnm.Print_Area" localSheetId="7">'Insurance Risk (Life)'!$A$1:$AA$50</definedName>
    <definedName name="_xlnm.Print_Area" localSheetId="13">'Market Risk (Equity)'!$A$1:$L$22</definedName>
    <definedName name="_xlnm.Print_Area" localSheetId="10">'Market Risk (Interest Rate)'!$A$1:$P$101</definedName>
    <definedName name="_xlnm.Print_Area" localSheetId="11">'Market Risk (Interest Rate_MD)'!$A$1:$BR$157</definedName>
    <definedName name="_xlnm.Print_Area" localSheetId="3">TCA!$A$1:$E$36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33" l="1"/>
  <c r="F22" i="133"/>
  <c r="G22" i="133" s="1"/>
  <c r="F23" i="133"/>
  <c r="G23" i="133"/>
  <c r="F24" i="133"/>
  <c r="G24" i="133" s="1"/>
  <c r="F25" i="133"/>
  <c r="G25" i="133"/>
  <c r="F26" i="133"/>
  <c r="G26" i="133" s="1"/>
  <c r="F27" i="133"/>
  <c r="G27" i="133"/>
  <c r="F28" i="133"/>
  <c r="G28" i="133" s="1"/>
  <c r="F29" i="133"/>
  <c r="G29" i="133"/>
  <c r="F30" i="133"/>
  <c r="G30" i="133" s="1"/>
  <c r="F31" i="133"/>
  <c r="G31" i="133"/>
  <c r="F32" i="133"/>
  <c r="G32" i="133" s="1"/>
  <c r="F33" i="133"/>
  <c r="G33" i="133"/>
  <c r="F34" i="133"/>
  <c r="G34" i="133" s="1"/>
  <c r="F35" i="133"/>
  <c r="G35" i="133"/>
  <c r="F36" i="133"/>
  <c r="G36" i="133" s="1"/>
  <c r="F37" i="133"/>
  <c r="G37" i="133"/>
  <c r="F38" i="133"/>
  <c r="G38" i="133" s="1"/>
  <c r="F39" i="133"/>
  <c r="G39" i="133"/>
  <c r="F40" i="133"/>
  <c r="G40" i="133" s="1"/>
  <c r="F41" i="133"/>
  <c r="G41" i="133"/>
  <c r="F42" i="133"/>
  <c r="G42" i="133" s="1"/>
  <c r="F117" i="119"/>
  <c r="D124" i="133"/>
  <c r="F105" i="133"/>
  <c r="G105" i="133" s="1"/>
  <c r="F106" i="133"/>
  <c r="G106" i="133" s="1"/>
  <c r="F107" i="133"/>
  <c r="G107" i="133" s="1"/>
  <c r="F108" i="133"/>
  <c r="G108" i="133" s="1"/>
  <c r="F109" i="133"/>
  <c r="G109" i="133" s="1"/>
  <c r="F110" i="133"/>
  <c r="G110" i="133" s="1"/>
  <c r="F111" i="133"/>
  <c r="G111" i="133" s="1"/>
  <c r="F112" i="133"/>
  <c r="G112" i="133" s="1"/>
  <c r="F113" i="133"/>
  <c r="G113" i="133" s="1"/>
  <c r="F114" i="133"/>
  <c r="G114" i="133" s="1"/>
  <c r="F115" i="133"/>
  <c r="G115" i="133" s="1"/>
  <c r="F116" i="133"/>
  <c r="G116" i="133" s="1"/>
  <c r="F117" i="133"/>
  <c r="G117" i="133" s="1"/>
  <c r="F118" i="133"/>
  <c r="G118" i="133" s="1"/>
  <c r="F119" i="133"/>
  <c r="G119" i="133" s="1"/>
  <c r="F120" i="133"/>
  <c r="G120" i="133" s="1"/>
  <c r="F121" i="133"/>
  <c r="G121" i="133" s="1"/>
  <c r="F122" i="133"/>
  <c r="F71" i="133"/>
  <c r="C124" i="133"/>
  <c r="F123" i="133"/>
  <c r="G123" i="133" s="1"/>
  <c r="F92" i="133"/>
  <c r="G92" i="133" s="1"/>
  <c r="F93" i="133"/>
  <c r="G93" i="133" s="1"/>
  <c r="F94" i="133"/>
  <c r="G94" i="133" s="1"/>
  <c r="F95" i="133"/>
  <c r="G95" i="133" s="1"/>
  <c r="F96" i="133"/>
  <c r="G96" i="133" s="1"/>
  <c r="F97" i="133"/>
  <c r="G97" i="133" s="1"/>
  <c r="F98" i="133"/>
  <c r="G98" i="133" s="1"/>
  <c r="F99" i="133"/>
  <c r="G99" i="133" s="1"/>
  <c r="F100" i="133"/>
  <c r="G100" i="133" s="1"/>
  <c r="F101" i="133"/>
  <c r="G101" i="133" s="1"/>
  <c r="F102" i="133"/>
  <c r="G102" i="133" s="1"/>
  <c r="F103" i="133"/>
  <c r="G103" i="133" s="1"/>
  <c r="F104" i="133"/>
  <c r="G104" i="133" s="1"/>
  <c r="G122" i="133"/>
  <c r="BL117" i="123"/>
  <c r="BO117" i="123" s="1"/>
  <c r="BQ117" i="123" s="1"/>
  <c r="BM117" i="123"/>
  <c r="BN117" i="123"/>
  <c r="BL118" i="123"/>
  <c r="BP118" i="123" s="1"/>
  <c r="BR118" i="123" s="1"/>
  <c r="BM118" i="123"/>
  <c r="BN118" i="123"/>
  <c r="BL119" i="123"/>
  <c r="BO119" i="123" s="1"/>
  <c r="BQ119" i="123" s="1"/>
  <c r="BM119" i="123"/>
  <c r="BN119" i="123"/>
  <c r="BL120" i="123"/>
  <c r="BO120" i="123" s="1"/>
  <c r="BQ120" i="123" s="1"/>
  <c r="BM120" i="123"/>
  <c r="BN120" i="123"/>
  <c r="BL121" i="123"/>
  <c r="BO121" i="123" s="1"/>
  <c r="BQ121" i="123" s="1"/>
  <c r="BM121" i="123"/>
  <c r="BN121" i="123"/>
  <c r="BL122" i="123"/>
  <c r="BP122" i="123" s="1"/>
  <c r="BR122" i="123" s="1"/>
  <c r="BM122" i="123"/>
  <c r="BN122" i="123"/>
  <c r="BL123" i="123"/>
  <c r="BO123" i="123" s="1"/>
  <c r="BQ123" i="123" s="1"/>
  <c r="BM123" i="123"/>
  <c r="BN123" i="123"/>
  <c r="BL124" i="123"/>
  <c r="BO124" i="123" s="1"/>
  <c r="BQ124" i="123" s="1"/>
  <c r="BM124" i="123"/>
  <c r="BN124" i="123"/>
  <c r="BL125" i="123"/>
  <c r="BM125" i="123"/>
  <c r="BN125" i="123"/>
  <c r="BL126" i="123"/>
  <c r="BP126" i="123" s="1"/>
  <c r="BR126" i="123" s="1"/>
  <c r="BM126" i="123"/>
  <c r="BN126" i="123"/>
  <c r="BL127" i="123"/>
  <c r="BO127" i="123" s="1"/>
  <c r="BQ127" i="123" s="1"/>
  <c r="BM127" i="123"/>
  <c r="BN127" i="123"/>
  <c r="BL128" i="123"/>
  <c r="BM128" i="123"/>
  <c r="BN128" i="123"/>
  <c r="BL129" i="123"/>
  <c r="BP129" i="123" s="1"/>
  <c r="BR129" i="123" s="1"/>
  <c r="BM129" i="123"/>
  <c r="BN129" i="123"/>
  <c r="BL130" i="123"/>
  <c r="BP130" i="123" s="1"/>
  <c r="BR130" i="123" s="1"/>
  <c r="BM130" i="123"/>
  <c r="BN130" i="123"/>
  <c r="BL131" i="123"/>
  <c r="BM131" i="123"/>
  <c r="BN131" i="123"/>
  <c r="BL132" i="123"/>
  <c r="BO132" i="123" s="1"/>
  <c r="BQ132" i="123" s="1"/>
  <c r="BM132" i="123"/>
  <c r="BN132" i="123"/>
  <c r="BL133" i="123"/>
  <c r="BO133" i="123" s="1"/>
  <c r="BQ133" i="123" s="1"/>
  <c r="BM133" i="123"/>
  <c r="BN133" i="123"/>
  <c r="BL134" i="123"/>
  <c r="BO134" i="123" s="1"/>
  <c r="BQ134" i="123" s="1"/>
  <c r="BM134" i="123"/>
  <c r="BN134" i="123"/>
  <c r="BL135" i="123"/>
  <c r="BM135" i="123"/>
  <c r="BN135" i="123"/>
  <c r="BL136" i="123"/>
  <c r="BM136" i="123"/>
  <c r="BN136" i="123"/>
  <c r="BL137" i="123"/>
  <c r="BO137" i="123" s="1"/>
  <c r="BQ137" i="123" s="1"/>
  <c r="BM137" i="123"/>
  <c r="BN137" i="123"/>
  <c r="BL138" i="123"/>
  <c r="BM138" i="123"/>
  <c r="BN138" i="123"/>
  <c r="BL139" i="123"/>
  <c r="BM139" i="123"/>
  <c r="BN139" i="123"/>
  <c r="BL140" i="123"/>
  <c r="BM140" i="123"/>
  <c r="BN140" i="123"/>
  <c r="BL141" i="123"/>
  <c r="BM141" i="123"/>
  <c r="BN141" i="123"/>
  <c r="BL142" i="123"/>
  <c r="BM142" i="123"/>
  <c r="BN142" i="123"/>
  <c r="BL143" i="123"/>
  <c r="BM143" i="123"/>
  <c r="BN143" i="123"/>
  <c r="BL144" i="123"/>
  <c r="BM144" i="123"/>
  <c r="BN144" i="123"/>
  <c r="BL145" i="123"/>
  <c r="BM145" i="123"/>
  <c r="BN145" i="123"/>
  <c r="BL146" i="123"/>
  <c r="BP146" i="123" s="1"/>
  <c r="BR146" i="123" s="1"/>
  <c r="BM146" i="123"/>
  <c r="BN146" i="123"/>
  <c r="BL147" i="123"/>
  <c r="BM147" i="123"/>
  <c r="BN147" i="123"/>
  <c r="BL148" i="123"/>
  <c r="BM148" i="123"/>
  <c r="BN148" i="123"/>
  <c r="BL149" i="123"/>
  <c r="BM149" i="123"/>
  <c r="BN149" i="123"/>
  <c r="BL150" i="123"/>
  <c r="BM150" i="123"/>
  <c r="BN150" i="123"/>
  <c r="BB117" i="123"/>
  <c r="BE117" i="123" s="1"/>
  <c r="BG117" i="123" s="1"/>
  <c r="BC117" i="123"/>
  <c r="BD117" i="123"/>
  <c r="BB118" i="123"/>
  <c r="BC118" i="123"/>
  <c r="BD118" i="123"/>
  <c r="BB119" i="123"/>
  <c r="BC119" i="123"/>
  <c r="BD119" i="123"/>
  <c r="BB120" i="123"/>
  <c r="BE120" i="123" s="1"/>
  <c r="BG120" i="123" s="1"/>
  <c r="BC120" i="123"/>
  <c r="BD120" i="123"/>
  <c r="BB121" i="123"/>
  <c r="BC121" i="123"/>
  <c r="BD121" i="123"/>
  <c r="BB122" i="123"/>
  <c r="BC122" i="123"/>
  <c r="BD122" i="123"/>
  <c r="BB123" i="123"/>
  <c r="BC123" i="123"/>
  <c r="BD123" i="123"/>
  <c r="BB124" i="123"/>
  <c r="BC124" i="123"/>
  <c r="BD124" i="123"/>
  <c r="BB125" i="123"/>
  <c r="BC125" i="123"/>
  <c r="BD125" i="123"/>
  <c r="BB126" i="123"/>
  <c r="BC126" i="123"/>
  <c r="BD126" i="123"/>
  <c r="BB127" i="123"/>
  <c r="BC127" i="123"/>
  <c r="BD127" i="123"/>
  <c r="BB128" i="123"/>
  <c r="BC128" i="123"/>
  <c r="BD128" i="123"/>
  <c r="BB129" i="123"/>
  <c r="BC129" i="123"/>
  <c r="BD129" i="123"/>
  <c r="BB130" i="123"/>
  <c r="BC130" i="123"/>
  <c r="BD130" i="123"/>
  <c r="BB131" i="123"/>
  <c r="BC131" i="123"/>
  <c r="BD131" i="123"/>
  <c r="BB132" i="123"/>
  <c r="BC132" i="123"/>
  <c r="BD132" i="123"/>
  <c r="BB133" i="123"/>
  <c r="BC133" i="123"/>
  <c r="BD133" i="123"/>
  <c r="BB134" i="123"/>
  <c r="BE134" i="123" s="1"/>
  <c r="BG134" i="123" s="1"/>
  <c r="BC134" i="123"/>
  <c r="BD134" i="123"/>
  <c r="BB135" i="123"/>
  <c r="BC135" i="123"/>
  <c r="BD135" i="123"/>
  <c r="BB136" i="123"/>
  <c r="BC136" i="123"/>
  <c r="BD136" i="123"/>
  <c r="BB137" i="123"/>
  <c r="BC137" i="123"/>
  <c r="BD137" i="123"/>
  <c r="BB138" i="123"/>
  <c r="BC138" i="123"/>
  <c r="BD138" i="123"/>
  <c r="BB139" i="123"/>
  <c r="BE139" i="123" s="1"/>
  <c r="BG139" i="123" s="1"/>
  <c r="BC139" i="123"/>
  <c r="BD139" i="123"/>
  <c r="BB140" i="123"/>
  <c r="BC140" i="123"/>
  <c r="BD140" i="123"/>
  <c r="BB141" i="123"/>
  <c r="BC141" i="123"/>
  <c r="BD141" i="123"/>
  <c r="BB142" i="123"/>
  <c r="BF142" i="123" s="1"/>
  <c r="BH142" i="123" s="1"/>
  <c r="BC142" i="123"/>
  <c r="BD142" i="123"/>
  <c r="BB143" i="123"/>
  <c r="BC143" i="123"/>
  <c r="BD143" i="123"/>
  <c r="BB144" i="123"/>
  <c r="BC144" i="123"/>
  <c r="BD144" i="123"/>
  <c r="BB145" i="123"/>
  <c r="BC145" i="123"/>
  <c r="BD145" i="123"/>
  <c r="BB146" i="123"/>
  <c r="BF146" i="123" s="1"/>
  <c r="BH146" i="123" s="1"/>
  <c r="BC146" i="123"/>
  <c r="BD146" i="123"/>
  <c r="BB147" i="123"/>
  <c r="BC147" i="123"/>
  <c r="BD147" i="123"/>
  <c r="BB148" i="123"/>
  <c r="BC148" i="123"/>
  <c r="BD148" i="123"/>
  <c r="BB149" i="123"/>
  <c r="BC149" i="123"/>
  <c r="BD149" i="123"/>
  <c r="BB150" i="123"/>
  <c r="BC150" i="123"/>
  <c r="BD150" i="123"/>
  <c r="AR117" i="123"/>
  <c r="AS117" i="123"/>
  <c r="AT117" i="123"/>
  <c r="AR118" i="123"/>
  <c r="AS118" i="123"/>
  <c r="AT118" i="123"/>
  <c r="AR119" i="123"/>
  <c r="AS119" i="123"/>
  <c r="AT119" i="123"/>
  <c r="AR120" i="123"/>
  <c r="AS120" i="123"/>
  <c r="AT120" i="123"/>
  <c r="AR121" i="123"/>
  <c r="AS121" i="123"/>
  <c r="AT121" i="123"/>
  <c r="AR122" i="123"/>
  <c r="AV122" i="123" s="1"/>
  <c r="AX122" i="123" s="1"/>
  <c r="AS122" i="123"/>
  <c r="AT122" i="123"/>
  <c r="AR123" i="123"/>
  <c r="AS123" i="123"/>
  <c r="AT123" i="123"/>
  <c r="AR124" i="123"/>
  <c r="AS124" i="123"/>
  <c r="AT124" i="123"/>
  <c r="AR125" i="123"/>
  <c r="AS125" i="123"/>
  <c r="AT125" i="123"/>
  <c r="AR126" i="123"/>
  <c r="AS126" i="123"/>
  <c r="AT126" i="123"/>
  <c r="AR127" i="123"/>
  <c r="AS127" i="123"/>
  <c r="AT127" i="123"/>
  <c r="AR128" i="123"/>
  <c r="AS128" i="123"/>
  <c r="AT128" i="123"/>
  <c r="AR129" i="123"/>
  <c r="AS129" i="123"/>
  <c r="AT129" i="123"/>
  <c r="AR130" i="123"/>
  <c r="AU130" i="123" s="1"/>
  <c r="AW130" i="123" s="1"/>
  <c r="AS130" i="123"/>
  <c r="AT130" i="123"/>
  <c r="AR131" i="123"/>
  <c r="AS131" i="123"/>
  <c r="AT131" i="123"/>
  <c r="AR132" i="123"/>
  <c r="AS132" i="123"/>
  <c r="AT132" i="123"/>
  <c r="AR133" i="123"/>
  <c r="AS133" i="123"/>
  <c r="AT133" i="123"/>
  <c r="AR134" i="123"/>
  <c r="AV134" i="123" s="1"/>
  <c r="AX134" i="123" s="1"/>
  <c r="AS134" i="123"/>
  <c r="AT134" i="123"/>
  <c r="AR135" i="123"/>
  <c r="AS135" i="123"/>
  <c r="AT135" i="123"/>
  <c r="AR136" i="123"/>
  <c r="AS136" i="123"/>
  <c r="AT136" i="123"/>
  <c r="AR137" i="123"/>
  <c r="AS137" i="123"/>
  <c r="AT137" i="123"/>
  <c r="AR138" i="123"/>
  <c r="AS138" i="123"/>
  <c r="AT138" i="123"/>
  <c r="AR139" i="123"/>
  <c r="AS139" i="123"/>
  <c r="AT139" i="123"/>
  <c r="AR140" i="123"/>
  <c r="AS140" i="123"/>
  <c r="AT140" i="123"/>
  <c r="AR141" i="123"/>
  <c r="AS141" i="123"/>
  <c r="AT141" i="123"/>
  <c r="AR142" i="123"/>
  <c r="AS142" i="123"/>
  <c r="AT142" i="123"/>
  <c r="AR143" i="123"/>
  <c r="AS143" i="123"/>
  <c r="AT143" i="123"/>
  <c r="AR144" i="123"/>
  <c r="AU144" i="123" s="1"/>
  <c r="AW144" i="123" s="1"/>
  <c r="AS144" i="123"/>
  <c r="AT144" i="123"/>
  <c r="AR145" i="123"/>
  <c r="AS145" i="123"/>
  <c r="AT145" i="123"/>
  <c r="AR146" i="123"/>
  <c r="AS146" i="123"/>
  <c r="AT146" i="123"/>
  <c r="AR147" i="123"/>
  <c r="AS147" i="123"/>
  <c r="AT147" i="123"/>
  <c r="AR148" i="123"/>
  <c r="AS148" i="123"/>
  <c r="AT148" i="123"/>
  <c r="AR149" i="123"/>
  <c r="AU149" i="123" s="1"/>
  <c r="AW149" i="123" s="1"/>
  <c r="AS149" i="123"/>
  <c r="AT149" i="123"/>
  <c r="AR150" i="123"/>
  <c r="AS150" i="123"/>
  <c r="AT150" i="123"/>
  <c r="AH117" i="123"/>
  <c r="AI117" i="123"/>
  <c r="AJ117" i="123"/>
  <c r="AH118" i="123"/>
  <c r="AK118" i="123" s="1"/>
  <c r="AM118" i="123" s="1"/>
  <c r="AI118" i="123"/>
  <c r="AJ118" i="123"/>
  <c r="AH119" i="123"/>
  <c r="AI119" i="123"/>
  <c r="AJ119" i="123"/>
  <c r="AH120" i="123"/>
  <c r="AI120" i="123"/>
  <c r="AJ120" i="123"/>
  <c r="AH121" i="123"/>
  <c r="AI121" i="123"/>
  <c r="AJ121" i="123"/>
  <c r="AH122" i="123"/>
  <c r="AI122" i="123"/>
  <c r="AJ122" i="123"/>
  <c r="AH123" i="123"/>
  <c r="AI123" i="123"/>
  <c r="AJ123" i="123"/>
  <c r="AH124" i="123"/>
  <c r="AI124" i="123"/>
  <c r="AJ124" i="123"/>
  <c r="AH125" i="123"/>
  <c r="AI125" i="123"/>
  <c r="AJ125" i="123"/>
  <c r="AH126" i="123"/>
  <c r="AI126" i="123"/>
  <c r="AJ126" i="123"/>
  <c r="AH127" i="123"/>
  <c r="AI127" i="123"/>
  <c r="AJ127" i="123"/>
  <c r="AH128" i="123"/>
  <c r="AI128" i="123"/>
  <c r="AJ128" i="123"/>
  <c r="AH129" i="123"/>
  <c r="AI129" i="123"/>
  <c r="AJ129" i="123"/>
  <c r="AH130" i="123"/>
  <c r="AI130" i="123"/>
  <c r="AJ130" i="123"/>
  <c r="AH131" i="123"/>
  <c r="AI131" i="123"/>
  <c r="AJ131" i="123"/>
  <c r="AH132" i="123"/>
  <c r="AK132" i="123" s="1"/>
  <c r="AM132" i="123" s="1"/>
  <c r="AI132" i="123"/>
  <c r="AJ132" i="123"/>
  <c r="AH133" i="123"/>
  <c r="AI133" i="123"/>
  <c r="AJ133" i="123"/>
  <c r="AH134" i="123"/>
  <c r="AI134" i="123"/>
  <c r="AJ134" i="123"/>
  <c r="AH135" i="123"/>
  <c r="AI135" i="123"/>
  <c r="AJ135" i="123"/>
  <c r="AH136" i="123"/>
  <c r="AI136" i="123"/>
  <c r="AJ136" i="123"/>
  <c r="AH137" i="123"/>
  <c r="AK137" i="123" s="1"/>
  <c r="AM137" i="123" s="1"/>
  <c r="AI137" i="123"/>
  <c r="AJ137" i="123"/>
  <c r="AH138" i="123"/>
  <c r="AI138" i="123"/>
  <c r="AJ138" i="123"/>
  <c r="AH139" i="123"/>
  <c r="AI139" i="123"/>
  <c r="AJ139" i="123"/>
  <c r="AH140" i="123"/>
  <c r="AK140" i="123" s="1"/>
  <c r="AM140" i="123" s="1"/>
  <c r="AI140" i="123"/>
  <c r="AJ140" i="123"/>
  <c r="AH141" i="123"/>
  <c r="AI141" i="123"/>
  <c r="AJ141" i="123"/>
  <c r="AH142" i="123"/>
  <c r="AI142" i="123"/>
  <c r="AJ142" i="123"/>
  <c r="AH143" i="123"/>
  <c r="AI143" i="123"/>
  <c r="AJ143" i="123"/>
  <c r="AH144" i="123"/>
  <c r="AI144" i="123"/>
  <c r="AJ144" i="123"/>
  <c r="AH145" i="123"/>
  <c r="AI145" i="123"/>
  <c r="AJ145" i="123"/>
  <c r="AH146" i="123"/>
  <c r="AI146" i="123"/>
  <c r="AJ146" i="123"/>
  <c r="AH147" i="123"/>
  <c r="AI147" i="123"/>
  <c r="AJ147" i="123"/>
  <c r="AH148" i="123"/>
  <c r="AI148" i="123"/>
  <c r="AJ148" i="123"/>
  <c r="AH149" i="123"/>
  <c r="AI149" i="123"/>
  <c r="AJ149" i="123"/>
  <c r="AH150" i="123"/>
  <c r="AI150" i="123"/>
  <c r="AJ150" i="123"/>
  <c r="X117" i="123"/>
  <c r="Y117" i="123"/>
  <c r="Z117" i="123"/>
  <c r="X118" i="123"/>
  <c r="Y118" i="123"/>
  <c r="Z118" i="123"/>
  <c r="X119" i="123"/>
  <c r="Y119" i="123"/>
  <c r="Z119" i="123"/>
  <c r="X120" i="123"/>
  <c r="AA120" i="123" s="1"/>
  <c r="AC120" i="123" s="1"/>
  <c r="Y120" i="123"/>
  <c r="Z120" i="123"/>
  <c r="X121" i="123"/>
  <c r="Y121" i="123"/>
  <c r="Z121" i="123"/>
  <c r="X122" i="123"/>
  <c r="Y122" i="123"/>
  <c r="Z122" i="123"/>
  <c r="X123" i="123"/>
  <c r="Y123" i="123"/>
  <c r="Z123" i="123"/>
  <c r="X124" i="123"/>
  <c r="Y124" i="123"/>
  <c r="Z124" i="123"/>
  <c r="X125" i="123"/>
  <c r="AA125" i="123" s="1"/>
  <c r="AC125" i="123" s="1"/>
  <c r="Y125" i="123"/>
  <c r="Z125" i="123"/>
  <c r="X126" i="123"/>
  <c r="Y126" i="123"/>
  <c r="Z126" i="123"/>
  <c r="X127" i="123"/>
  <c r="AB127" i="123" s="1"/>
  <c r="AD127" i="123" s="1"/>
  <c r="Y127" i="123"/>
  <c r="Z127" i="123"/>
  <c r="X128" i="123"/>
  <c r="AA128" i="123" s="1"/>
  <c r="AC128" i="123" s="1"/>
  <c r="Y128" i="123"/>
  <c r="Z128" i="123"/>
  <c r="X129" i="123"/>
  <c r="Y129" i="123"/>
  <c r="Z129" i="123"/>
  <c r="X130" i="123"/>
  <c r="Y130" i="123"/>
  <c r="Z130" i="123"/>
  <c r="X131" i="123"/>
  <c r="Y131" i="123"/>
  <c r="Z131" i="123"/>
  <c r="X132" i="123"/>
  <c r="Y132" i="123"/>
  <c r="Z132" i="123"/>
  <c r="X133" i="123"/>
  <c r="Y133" i="123"/>
  <c r="Z133" i="123"/>
  <c r="X134" i="123"/>
  <c r="Y134" i="123"/>
  <c r="Z134" i="123"/>
  <c r="X135" i="123"/>
  <c r="Y135" i="123"/>
  <c r="Z135" i="123"/>
  <c r="X136" i="123"/>
  <c r="Y136" i="123"/>
  <c r="Z136" i="123"/>
  <c r="X137" i="123"/>
  <c r="Y137" i="123"/>
  <c r="Z137" i="123"/>
  <c r="X138" i="123"/>
  <c r="Y138" i="123"/>
  <c r="Z138" i="123"/>
  <c r="X139" i="123"/>
  <c r="Y139" i="123"/>
  <c r="Z139" i="123"/>
  <c r="X140" i="123"/>
  <c r="Y140" i="123"/>
  <c r="Z140" i="123"/>
  <c r="X141" i="123"/>
  <c r="Y141" i="123"/>
  <c r="Z141" i="123"/>
  <c r="X142" i="123"/>
  <c r="AA142" i="123" s="1"/>
  <c r="AC142" i="123" s="1"/>
  <c r="Y142" i="123"/>
  <c r="Z142" i="123"/>
  <c r="X143" i="123"/>
  <c r="Y143" i="123"/>
  <c r="Z143" i="123"/>
  <c r="X144" i="123"/>
  <c r="Y144" i="123"/>
  <c r="Z144" i="123"/>
  <c r="X145" i="123"/>
  <c r="Y145" i="123"/>
  <c r="Z145" i="123"/>
  <c r="X146" i="123"/>
  <c r="Y146" i="123"/>
  <c r="Z146" i="123"/>
  <c r="X147" i="123"/>
  <c r="AA147" i="123" s="1"/>
  <c r="AC147" i="123" s="1"/>
  <c r="Y147" i="123"/>
  <c r="Z147" i="123"/>
  <c r="X148" i="123"/>
  <c r="Y148" i="123"/>
  <c r="Z148" i="123"/>
  <c r="X149" i="123"/>
  <c r="Y149" i="123"/>
  <c r="Z149" i="123"/>
  <c r="X150" i="123"/>
  <c r="AA150" i="123" s="1"/>
  <c r="AC150" i="123" s="1"/>
  <c r="Y150" i="123"/>
  <c r="Z150" i="123"/>
  <c r="N117" i="123"/>
  <c r="O117" i="123"/>
  <c r="P117" i="123"/>
  <c r="N118" i="123"/>
  <c r="O118" i="123"/>
  <c r="P118" i="123"/>
  <c r="N119" i="123"/>
  <c r="O119" i="123"/>
  <c r="P119" i="123"/>
  <c r="N120" i="123"/>
  <c r="O120" i="123"/>
  <c r="P120" i="123"/>
  <c r="N121" i="123"/>
  <c r="O121" i="123"/>
  <c r="P121" i="123"/>
  <c r="N122" i="123"/>
  <c r="O122" i="123"/>
  <c r="P122" i="123"/>
  <c r="N123" i="123"/>
  <c r="O123" i="123"/>
  <c r="P123" i="123"/>
  <c r="N124" i="123"/>
  <c r="O124" i="123"/>
  <c r="P124" i="123"/>
  <c r="N125" i="123"/>
  <c r="O125" i="123"/>
  <c r="P125" i="123"/>
  <c r="N126" i="123"/>
  <c r="O126" i="123"/>
  <c r="P126" i="123"/>
  <c r="N127" i="123"/>
  <c r="O127" i="123"/>
  <c r="P127" i="123"/>
  <c r="N128" i="123"/>
  <c r="O128" i="123"/>
  <c r="P128" i="123"/>
  <c r="N129" i="123"/>
  <c r="O129" i="123"/>
  <c r="P129" i="123"/>
  <c r="N130" i="123"/>
  <c r="Q130" i="123" s="1"/>
  <c r="S130" i="123" s="1"/>
  <c r="O130" i="123"/>
  <c r="P130" i="123"/>
  <c r="N131" i="123"/>
  <c r="O131" i="123"/>
  <c r="P131" i="123"/>
  <c r="N132" i="123"/>
  <c r="O132" i="123"/>
  <c r="P132" i="123"/>
  <c r="N133" i="123"/>
  <c r="O133" i="123"/>
  <c r="P133" i="123"/>
  <c r="N134" i="123"/>
  <c r="O134" i="123"/>
  <c r="P134" i="123"/>
  <c r="N135" i="123"/>
  <c r="Q135" i="123" s="1"/>
  <c r="S135" i="123" s="1"/>
  <c r="O135" i="123"/>
  <c r="P135" i="123"/>
  <c r="N136" i="123"/>
  <c r="O136" i="123"/>
  <c r="P136" i="123"/>
  <c r="N137" i="123"/>
  <c r="O137" i="123"/>
  <c r="P137" i="123"/>
  <c r="N138" i="123"/>
  <c r="Q138" i="123" s="1"/>
  <c r="S138" i="123" s="1"/>
  <c r="O138" i="123"/>
  <c r="P138" i="123"/>
  <c r="N139" i="123"/>
  <c r="O139" i="123"/>
  <c r="P139" i="123"/>
  <c r="N140" i="123"/>
  <c r="O140" i="123"/>
  <c r="P140" i="123"/>
  <c r="N141" i="123"/>
  <c r="O141" i="123"/>
  <c r="P141" i="123"/>
  <c r="N142" i="123"/>
  <c r="O142" i="123"/>
  <c r="P142" i="123"/>
  <c r="N143" i="123"/>
  <c r="O143" i="123"/>
  <c r="P143" i="123"/>
  <c r="N144" i="123"/>
  <c r="O144" i="123"/>
  <c r="P144" i="123"/>
  <c r="N145" i="123"/>
  <c r="O145" i="123"/>
  <c r="P145" i="123"/>
  <c r="N146" i="123"/>
  <c r="O146" i="123"/>
  <c r="P146" i="123"/>
  <c r="N147" i="123"/>
  <c r="O147" i="123"/>
  <c r="P147" i="123"/>
  <c r="N148" i="123"/>
  <c r="O148" i="123"/>
  <c r="P148" i="123"/>
  <c r="N149" i="123"/>
  <c r="O149" i="123"/>
  <c r="P149" i="123"/>
  <c r="N150" i="123"/>
  <c r="O150" i="123"/>
  <c r="P150" i="123"/>
  <c r="E117" i="123"/>
  <c r="F117" i="123"/>
  <c r="E118" i="123"/>
  <c r="F118" i="123"/>
  <c r="E119" i="123"/>
  <c r="F119" i="123"/>
  <c r="E120" i="123"/>
  <c r="F120" i="123"/>
  <c r="E121" i="123"/>
  <c r="F121" i="123"/>
  <c r="E122" i="123"/>
  <c r="F122" i="123"/>
  <c r="E123" i="123"/>
  <c r="F123" i="123"/>
  <c r="E124" i="123"/>
  <c r="F124" i="123"/>
  <c r="E125" i="123"/>
  <c r="F125" i="123"/>
  <c r="E126" i="123"/>
  <c r="F126" i="123"/>
  <c r="E127" i="123"/>
  <c r="F127" i="123"/>
  <c r="E128" i="123"/>
  <c r="F128" i="123"/>
  <c r="E129" i="123"/>
  <c r="F129" i="123"/>
  <c r="E130" i="123"/>
  <c r="F130" i="123"/>
  <c r="E131" i="123"/>
  <c r="F131" i="123"/>
  <c r="E132" i="123"/>
  <c r="F132" i="123"/>
  <c r="E133" i="123"/>
  <c r="F133" i="123"/>
  <c r="E134" i="123"/>
  <c r="F134" i="123"/>
  <c r="E135" i="123"/>
  <c r="F135" i="123"/>
  <c r="E136" i="123"/>
  <c r="F136" i="123"/>
  <c r="E137" i="123"/>
  <c r="F137" i="123"/>
  <c r="E138" i="123"/>
  <c r="F138" i="123"/>
  <c r="E139" i="123"/>
  <c r="F139" i="123"/>
  <c r="E140" i="123"/>
  <c r="F140" i="123"/>
  <c r="E141" i="123"/>
  <c r="F141" i="123"/>
  <c r="E142" i="123"/>
  <c r="F142" i="123"/>
  <c r="E143" i="123"/>
  <c r="F143" i="123"/>
  <c r="E144" i="123"/>
  <c r="F144" i="123"/>
  <c r="E145" i="123"/>
  <c r="F145" i="123"/>
  <c r="E146" i="123"/>
  <c r="F146" i="123"/>
  <c r="E147" i="123"/>
  <c r="F147" i="123"/>
  <c r="E148" i="123"/>
  <c r="F148" i="123"/>
  <c r="E149" i="123"/>
  <c r="F149" i="123"/>
  <c r="E150" i="123"/>
  <c r="F150" i="123"/>
  <c r="D117" i="123"/>
  <c r="G117" i="123" s="1"/>
  <c r="I117" i="123" s="1"/>
  <c r="D118" i="123"/>
  <c r="G118" i="123" s="1"/>
  <c r="I118" i="123" s="1"/>
  <c r="D119" i="123"/>
  <c r="G119" i="123" s="1"/>
  <c r="I119" i="123" s="1"/>
  <c r="D120" i="123"/>
  <c r="G120" i="123" s="1"/>
  <c r="I120" i="123" s="1"/>
  <c r="D121" i="123"/>
  <c r="D122" i="123"/>
  <c r="D123" i="123"/>
  <c r="D124" i="123"/>
  <c r="D125" i="123"/>
  <c r="D126" i="123"/>
  <c r="D127" i="123"/>
  <c r="G127" i="123" s="1"/>
  <c r="I127" i="123" s="1"/>
  <c r="D128" i="123"/>
  <c r="G128" i="123" s="1"/>
  <c r="I128" i="123" s="1"/>
  <c r="D129" i="123"/>
  <c r="D130" i="123"/>
  <c r="G130" i="123" s="1"/>
  <c r="I130" i="123" s="1"/>
  <c r="D131" i="123"/>
  <c r="H131" i="123" s="1"/>
  <c r="J131" i="123" s="1"/>
  <c r="D132" i="123"/>
  <c r="G132" i="123" s="1"/>
  <c r="I132" i="123" s="1"/>
  <c r="D133" i="123"/>
  <c r="G133" i="123" s="1"/>
  <c r="I133" i="123" s="1"/>
  <c r="D134" i="123"/>
  <c r="D135" i="123"/>
  <c r="D136" i="123"/>
  <c r="D137" i="123"/>
  <c r="H137" i="123" s="1"/>
  <c r="J137" i="123" s="1"/>
  <c r="D138" i="123"/>
  <c r="G138" i="123" s="1"/>
  <c r="I138" i="123" s="1"/>
  <c r="D139" i="123"/>
  <c r="H139" i="123" s="1"/>
  <c r="J139" i="123" s="1"/>
  <c r="D140" i="123"/>
  <c r="H140" i="123" s="1"/>
  <c r="J140" i="123" s="1"/>
  <c r="D141" i="123"/>
  <c r="G141" i="123" s="1"/>
  <c r="I141" i="123" s="1"/>
  <c r="D142" i="123"/>
  <c r="G142" i="123" s="1"/>
  <c r="I142" i="123" s="1"/>
  <c r="D143" i="123"/>
  <c r="D144" i="123"/>
  <c r="D145" i="123"/>
  <c r="D146" i="123"/>
  <c r="D147" i="123"/>
  <c r="D148" i="123"/>
  <c r="H148" i="123" s="1"/>
  <c r="J148" i="123" s="1"/>
  <c r="D149" i="123"/>
  <c r="G149" i="123" s="1"/>
  <c r="I149" i="123" s="1"/>
  <c r="D150" i="123"/>
  <c r="G150" i="123" s="1"/>
  <c r="I150" i="123" s="1"/>
  <c r="BL46" i="123"/>
  <c r="BM46" i="123"/>
  <c r="BN46" i="123"/>
  <c r="BL47" i="123"/>
  <c r="BM47" i="123"/>
  <c r="BN47" i="123"/>
  <c r="BL48" i="123"/>
  <c r="BM48" i="123"/>
  <c r="BN48" i="123"/>
  <c r="BL49" i="123"/>
  <c r="BM49" i="123"/>
  <c r="BN49" i="123"/>
  <c r="BL50" i="123"/>
  <c r="BM50" i="123"/>
  <c r="BN50" i="123"/>
  <c r="BL51" i="123"/>
  <c r="BM51" i="123"/>
  <c r="BN51" i="123"/>
  <c r="BL52" i="123"/>
  <c r="BM52" i="123"/>
  <c r="BN52" i="123"/>
  <c r="BL53" i="123"/>
  <c r="BM53" i="123"/>
  <c r="BN53" i="123"/>
  <c r="BL54" i="123"/>
  <c r="BM54" i="123"/>
  <c r="BN54" i="123"/>
  <c r="BL55" i="123"/>
  <c r="BM55" i="123"/>
  <c r="BN55" i="123"/>
  <c r="BL56" i="123"/>
  <c r="BM56" i="123"/>
  <c r="BN56" i="123"/>
  <c r="BL57" i="123"/>
  <c r="BM57" i="123"/>
  <c r="BN57" i="123"/>
  <c r="BL58" i="123"/>
  <c r="BM58" i="123"/>
  <c r="BN58" i="123"/>
  <c r="BL59" i="123"/>
  <c r="BM59" i="123"/>
  <c r="BN59" i="123"/>
  <c r="BL60" i="123"/>
  <c r="BM60" i="123"/>
  <c r="BN60" i="123"/>
  <c r="BL61" i="123"/>
  <c r="BM61" i="123"/>
  <c r="BN61" i="123"/>
  <c r="BL62" i="123"/>
  <c r="BM62" i="123"/>
  <c r="BN62" i="123"/>
  <c r="BL63" i="123"/>
  <c r="BM63" i="123"/>
  <c r="BN63" i="123"/>
  <c r="BL64" i="123"/>
  <c r="BM64" i="123"/>
  <c r="BN64" i="123"/>
  <c r="BL65" i="123"/>
  <c r="BM65" i="123"/>
  <c r="BN65" i="123"/>
  <c r="BL66" i="123"/>
  <c r="BM66" i="123"/>
  <c r="BN66" i="123"/>
  <c r="BL67" i="123"/>
  <c r="BM67" i="123"/>
  <c r="BN67" i="123"/>
  <c r="BL68" i="123"/>
  <c r="BM68" i="123"/>
  <c r="BN68" i="123"/>
  <c r="BL69" i="123"/>
  <c r="BM69" i="123"/>
  <c r="BN69" i="123"/>
  <c r="BL70" i="123"/>
  <c r="BM70" i="123"/>
  <c r="BN70" i="123"/>
  <c r="BL71" i="123"/>
  <c r="BM71" i="123"/>
  <c r="BN71" i="123"/>
  <c r="BL72" i="123"/>
  <c r="BM72" i="123"/>
  <c r="BN72" i="123"/>
  <c r="BL73" i="123"/>
  <c r="BM73" i="123"/>
  <c r="BN73" i="123"/>
  <c r="BL74" i="123"/>
  <c r="BM74" i="123"/>
  <c r="BN74" i="123"/>
  <c r="BL75" i="123"/>
  <c r="BM75" i="123"/>
  <c r="BN75" i="123"/>
  <c r="BB46" i="123"/>
  <c r="BC46" i="123"/>
  <c r="BD46" i="123"/>
  <c r="BB47" i="123"/>
  <c r="BC47" i="123"/>
  <c r="BD47" i="123"/>
  <c r="BB48" i="123"/>
  <c r="BC48" i="123"/>
  <c r="BD48" i="123"/>
  <c r="BB49" i="123"/>
  <c r="BF49" i="123" s="1"/>
  <c r="BH49" i="123" s="1"/>
  <c r="BC49" i="123"/>
  <c r="BD49" i="123"/>
  <c r="BB50" i="123"/>
  <c r="BC50" i="123"/>
  <c r="BD50" i="123"/>
  <c r="BB51" i="123"/>
  <c r="BC51" i="123"/>
  <c r="BD51" i="123"/>
  <c r="BB52" i="123"/>
  <c r="BC52" i="123"/>
  <c r="BD52" i="123"/>
  <c r="BB53" i="123"/>
  <c r="BC53" i="123"/>
  <c r="BD53" i="123"/>
  <c r="BB54" i="123"/>
  <c r="BC54" i="123"/>
  <c r="BD54" i="123"/>
  <c r="BB55" i="123"/>
  <c r="BC55" i="123"/>
  <c r="BD55" i="123"/>
  <c r="BB56" i="123"/>
  <c r="BC56" i="123"/>
  <c r="BD56" i="123"/>
  <c r="BB57" i="123"/>
  <c r="BC57" i="123"/>
  <c r="BD57" i="123"/>
  <c r="BB58" i="123"/>
  <c r="BC58" i="123"/>
  <c r="BD58" i="123"/>
  <c r="BB59" i="123"/>
  <c r="BC59" i="123"/>
  <c r="BD59" i="123"/>
  <c r="BB60" i="123"/>
  <c r="BC60" i="123"/>
  <c r="BD60" i="123"/>
  <c r="BB61" i="123"/>
  <c r="BC61" i="123"/>
  <c r="BD61" i="123"/>
  <c r="BB62" i="123"/>
  <c r="BC62" i="123"/>
  <c r="BD62" i="123"/>
  <c r="BB63" i="123"/>
  <c r="BC63" i="123"/>
  <c r="BD63" i="123"/>
  <c r="BB64" i="123"/>
  <c r="BC64" i="123"/>
  <c r="BD64" i="123"/>
  <c r="BB65" i="123"/>
  <c r="BC65" i="123"/>
  <c r="BD65" i="123"/>
  <c r="BB66" i="123"/>
  <c r="BC66" i="123"/>
  <c r="BD66" i="123"/>
  <c r="BB67" i="123"/>
  <c r="BC67" i="123"/>
  <c r="BD67" i="123"/>
  <c r="BB68" i="123"/>
  <c r="BC68" i="123"/>
  <c r="BD68" i="123"/>
  <c r="BB69" i="123"/>
  <c r="BC69" i="123"/>
  <c r="BD69" i="123"/>
  <c r="BB70" i="123"/>
  <c r="BC70" i="123"/>
  <c r="BD70" i="123"/>
  <c r="BB71" i="123"/>
  <c r="BC71" i="123"/>
  <c r="BD71" i="123"/>
  <c r="BB72" i="123"/>
  <c r="BC72" i="123"/>
  <c r="BD72" i="123"/>
  <c r="BB73" i="123"/>
  <c r="BC73" i="123"/>
  <c r="BD73" i="123"/>
  <c r="BB74" i="123"/>
  <c r="BC74" i="123"/>
  <c r="BD74" i="123"/>
  <c r="BB75" i="123"/>
  <c r="BC75" i="123"/>
  <c r="BD75" i="123"/>
  <c r="AR46" i="123"/>
  <c r="AS46" i="123"/>
  <c r="AT46" i="123"/>
  <c r="AR47" i="123"/>
  <c r="AS47" i="123"/>
  <c r="AT47" i="123"/>
  <c r="AR48" i="123"/>
  <c r="AS48" i="123"/>
  <c r="AT48" i="123"/>
  <c r="AR49" i="123"/>
  <c r="AS49" i="123"/>
  <c r="AT49" i="123"/>
  <c r="AR50" i="123"/>
  <c r="AS50" i="123"/>
  <c r="AT50" i="123"/>
  <c r="AR51" i="123"/>
  <c r="AS51" i="123"/>
  <c r="AT51" i="123"/>
  <c r="AR52" i="123"/>
  <c r="AS52" i="123"/>
  <c r="AT52" i="123"/>
  <c r="AR53" i="123"/>
  <c r="AS53" i="123"/>
  <c r="AT53" i="123"/>
  <c r="AR54" i="123"/>
  <c r="AS54" i="123"/>
  <c r="AT54" i="123"/>
  <c r="AR55" i="123"/>
  <c r="AS55" i="123"/>
  <c r="AT55" i="123"/>
  <c r="AR56" i="123"/>
  <c r="AS56" i="123"/>
  <c r="AT56" i="123"/>
  <c r="AR57" i="123"/>
  <c r="AS57" i="123"/>
  <c r="AT57" i="123"/>
  <c r="AR58" i="123"/>
  <c r="AS58" i="123"/>
  <c r="AT58" i="123"/>
  <c r="AR59" i="123"/>
  <c r="AS59" i="123"/>
  <c r="AT59" i="123"/>
  <c r="AR60" i="123"/>
  <c r="AS60" i="123"/>
  <c r="AT60" i="123"/>
  <c r="AR61" i="123"/>
  <c r="AS61" i="123"/>
  <c r="AT61" i="123"/>
  <c r="AR62" i="123"/>
  <c r="AS62" i="123"/>
  <c r="AT62" i="123"/>
  <c r="AR63" i="123"/>
  <c r="AS63" i="123"/>
  <c r="AT63" i="123"/>
  <c r="AR64" i="123"/>
  <c r="AS64" i="123"/>
  <c r="AT64" i="123"/>
  <c r="AR65" i="123"/>
  <c r="AS65" i="123"/>
  <c r="AT65" i="123"/>
  <c r="AR66" i="123"/>
  <c r="AS66" i="123"/>
  <c r="AT66" i="123"/>
  <c r="AR67" i="123"/>
  <c r="AS67" i="123"/>
  <c r="AT67" i="123"/>
  <c r="AR68" i="123"/>
  <c r="AS68" i="123"/>
  <c r="AT68" i="123"/>
  <c r="AR69" i="123"/>
  <c r="AS69" i="123"/>
  <c r="AT69" i="123"/>
  <c r="AR70" i="123"/>
  <c r="AS70" i="123"/>
  <c r="AT70" i="123"/>
  <c r="AR71" i="123"/>
  <c r="AS71" i="123"/>
  <c r="AT71" i="123"/>
  <c r="AR72" i="123"/>
  <c r="AS72" i="123"/>
  <c r="AT72" i="123"/>
  <c r="AR73" i="123"/>
  <c r="AS73" i="123"/>
  <c r="AT73" i="123"/>
  <c r="AR74" i="123"/>
  <c r="AS74" i="123"/>
  <c r="AT74" i="123"/>
  <c r="AR75" i="123"/>
  <c r="AS75" i="123"/>
  <c r="AT75" i="123"/>
  <c r="AH46" i="123"/>
  <c r="AI46" i="123"/>
  <c r="AJ46" i="123"/>
  <c r="AH47" i="123"/>
  <c r="AI47" i="123"/>
  <c r="AJ47" i="123"/>
  <c r="AH48" i="123"/>
  <c r="AI48" i="123"/>
  <c r="AJ48" i="123"/>
  <c r="AH49" i="123"/>
  <c r="AI49" i="123"/>
  <c r="AJ49" i="123"/>
  <c r="AH50" i="123"/>
  <c r="AI50" i="123"/>
  <c r="AJ50" i="123"/>
  <c r="AH51" i="123"/>
  <c r="AI51" i="123"/>
  <c r="AJ51" i="123"/>
  <c r="AH52" i="123"/>
  <c r="AI52" i="123"/>
  <c r="AJ52" i="123"/>
  <c r="AH53" i="123"/>
  <c r="AI53" i="123"/>
  <c r="AJ53" i="123"/>
  <c r="AH54" i="123"/>
  <c r="AI54" i="123"/>
  <c r="AJ54" i="123"/>
  <c r="AH55" i="123"/>
  <c r="AI55" i="123"/>
  <c r="AJ55" i="123"/>
  <c r="AH56" i="123"/>
  <c r="AI56" i="123"/>
  <c r="AJ56" i="123"/>
  <c r="AH57" i="123"/>
  <c r="AI57" i="123"/>
  <c r="AJ57" i="123"/>
  <c r="AH58" i="123"/>
  <c r="AI58" i="123"/>
  <c r="AJ58" i="123"/>
  <c r="AH59" i="123"/>
  <c r="AI59" i="123"/>
  <c r="AJ59" i="123"/>
  <c r="AH60" i="123"/>
  <c r="AI60" i="123"/>
  <c r="AJ60" i="123"/>
  <c r="AH61" i="123"/>
  <c r="AI61" i="123"/>
  <c r="AJ61" i="123"/>
  <c r="AH62" i="123"/>
  <c r="AI62" i="123"/>
  <c r="AJ62" i="123"/>
  <c r="AH63" i="123"/>
  <c r="AI63" i="123"/>
  <c r="AJ63" i="123"/>
  <c r="AH64" i="123"/>
  <c r="AI64" i="123"/>
  <c r="AJ64" i="123"/>
  <c r="AH65" i="123"/>
  <c r="AI65" i="123"/>
  <c r="AJ65" i="123"/>
  <c r="AH66" i="123"/>
  <c r="AI66" i="123"/>
  <c r="AJ66" i="123"/>
  <c r="AH67" i="123"/>
  <c r="AI67" i="123"/>
  <c r="AJ67" i="123"/>
  <c r="AH68" i="123"/>
  <c r="AI68" i="123"/>
  <c r="AJ68" i="123"/>
  <c r="AH69" i="123"/>
  <c r="AI69" i="123"/>
  <c r="AJ69" i="123"/>
  <c r="AH70" i="123"/>
  <c r="AI70" i="123"/>
  <c r="AJ70" i="123"/>
  <c r="AH71" i="123"/>
  <c r="AI71" i="123"/>
  <c r="AJ71" i="123"/>
  <c r="AH72" i="123"/>
  <c r="AI72" i="123"/>
  <c r="AJ72" i="123"/>
  <c r="AH73" i="123"/>
  <c r="AI73" i="123"/>
  <c r="AJ73" i="123"/>
  <c r="AH74" i="123"/>
  <c r="AI74" i="123"/>
  <c r="AJ74" i="123"/>
  <c r="AH75" i="123"/>
  <c r="AI75" i="123"/>
  <c r="AJ75" i="123"/>
  <c r="Y46" i="123"/>
  <c r="Z46" i="123"/>
  <c r="Y47" i="123"/>
  <c r="Z47" i="123"/>
  <c r="Y48" i="123"/>
  <c r="Z48" i="123"/>
  <c r="Y49" i="123"/>
  <c r="Z49" i="123"/>
  <c r="Y50" i="123"/>
  <c r="Z50" i="123"/>
  <c r="Y51" i="123"/>
  <c r="Z51" i="123"/>
  <c r="Y52" i="123"/>
  <c r="Z52" i="123"/>
  <c r="Y53" i="123"/>
  <c r="Z53" i="123"/>
  <c r="Y54" i="123"/>
  <c r="Z54" i="123"/>
  <c r="Y55" i="123"/>
  <c r="Z55" i="123"/>
  <c r="Y56" i="123"/>
  <c r="Z56" i="123"/>
  <c r="Y57" i="123"/>
  <c r="Z57" i="123"/>
  <c r="Y58" i="123"/>
  <c r="Z58" i="123"/>
  <c r="Y59" i="123"/>
  <c r="Z59" i="123"/>
  <c r="Y60" i="123"/>
  <c r="Z60" i="123"/>
  <c r="Y61" i="123"/>
  <c r="Z61" i="123"/>
  <c r="Y62" i="123"/>
  <c r="Z62" i="123"/>
  <c r="Y63" i="123"/>
  <c r="Z63" i="123"/>
  <c r="Y64" i="123"/>
  <c r="Z64" i="123"/>
  <c r="Y65" i="123"/>
  <c r="Z65" i="123"/>
  <c r="Y66" i="123"/>
  <c r="Z66" i="123"/>
  <c r="Y67" i="123"/>
  <c r="Z67" i="123"/>
  <c r="Y68" i="123"/>
  <c r="Z68" i="123"/>
  <c r="Y69" i="123"/>
  <c r="Z69" i="123"/>
  <c r="Y70" i="123"/>
  <c r="Z70" i="123"/>
  <c r="Y71" i="123"/>
  <c r="Z71" i="123"/>
  <c r="Y72" i="123"/>
  <c r="Z72" i="123"/>
  <c r="Y73" i="123"/>
  <c r="Z73" i="123"/>
  <c r="Y74" i="123"/>
  <c r="Z74" i="123"/>
  <c r="Y75" i="123"/>
  <c r="Z75" i="123"/>
  <c r="X46" i="123"/>
  <c r="AB46" i="123" s="1"/>
  <c r="AD46" i="123" s="1"/>
  <c r="X47" i="123"/>
  <c r="X48" i="123"/>
  <c r="X49" i="123"/>
  <c r="X50" i="123"/>
  <c r="X51" i="123"/>
  <c r="X52" i="123"/>
  <c r="X53" i="123"/>
  <c r="X54" i="123"/>
  <c r="X55" i="123"/>
  <c r="X56" i="123"/>
  <c r="X57" i="123"/>
  <c r="X58" i="123"/>
  <c r="X59" i="123"/>
  <c r="X60" i="123"/>
  <c r="X61" i="123"/>
  <c r="X62" i="123"/>
  <c r="X63" i="123"/>
  <c r="X64" i="123"/>
  <c r="X65" i="123"/>
  <c r="X66" i="123"/>
  <c r="X67" i="123"/>
  <c r="X68" i="123"/>
  <c r="AB68" i="123" s="1"/>
  <c r="AD68" i="123" s="1"/>
  <c r="X69" i="123"/>
  <c r="X70" i="123"/>
  <c r="X71" i="123"/>
  <c r="X72" i="123"/>
  <c r="X73" i="123"/>
  <c r="X74" i="123"/>
  <c r="X75" i="123"/>
  <c r="O46" i="123"/>
  <c r="P46" i="123"/>
  <c r="O47" i="123"/>
  <c r="P47" i="123"/>
  <c r="O48" i="123"/>
  <c r="P48" i="123"/>
  <c r="O49" i="123"/>
  <c r="P49" i="123"/>
  <c r="O50" i="123"/>
  <c r="P50" i="123"/>
  <c r="O51" i="123"/>
  <c r="P51" i="123"/>
  <c r="O52" i="123"/>
  <c r="P52" i="123"/>
  <c r="O53" i="123"/>
  <c r="P53" i="123"/>
  <c r="O54" i="123"/>
  <c r="P54" i="123"/>
  <c r="O55" i="123"/>
  <c r="P55" i="123"/>
  <c r="O56" i="123"/>
  <c r="P56" i="123"/>
  <c r="O57" i="123"/>
  <c r="P57" i="123"/>
  <c r="O58" i="123"/>
  <c r="P58" i="123"/>
  <c r="O59" i="123"/>
  <c r="P59" i="123"/>
  <c r="O60" i="123"/>
  <c r="P60" i="123"/>
  <c r="O61" i="123"/>
  <c r="P61" i="123"/>
  <c r="O62" i="123"/>
  <c r="P62" i="123"/>
  <c r="O63" i="123"/>
  <c r="P63" i="123"/>
  <c r="O64" i="123"/>
  <c r="P64" i="123"/>
  <c r="O65" i="123"/>
  <c r="P65" i="123"/>
  <c r="O66" i="123"/>
  <c r="P66" i="123"/>
  <c r="O67" i="123"/>
  <c r="P67" i="123"/>
  <c r="O68" i="123"/>
  <c r="P68" i="123"/>
  <c r="O69" i="123"/>
  <c r="P69" i="123"/>
  <c r="O70" i="123"/>
  <c r="P70" i="123"/>
  <c r="O71" i="123"/>
  <c r="P71" i="123"/>
  <c r="O72" i="123"/>
  <c r="P72" i="123"/>
  <c r="O73" i="123"/>
  <c r="P73" i="123"/>
  <c r="O74" i="123"/>
  <c r="P74" i="123"/>
  <c r="O75" i="123"/>
  <c r="P75" i="123"/>
  <c r="N46" i="123"/>
  <c r="N47" i="123"/>
  <c r="N48" i="123"/>
  <c r="N49" i="123"/>
  <c r="N50" i="123"/>
  <c r="Q50" i="123" s="1"/>
  <c r="S50" i="123" s="1"/>
  <c r="N51" i="123"/>
  <c r="N52" i="123"/>
  <c r="N53" i="123"/>
  <c r="N54" i="123"/>
  <c r="N55" i="123"/>
  <c r="N56" i="123"/>
  <c r="N57" i="123"/>
  <c r="N58" i="123"/>
  <c r="N59" i="123"/>
  <c r="R59" i="123" s="1"/>
  <c r="T59" i="123" s="1"/>
  <c r="N60" i="123"/>
  <c r="N61" i="123"/>
  <c r="N62" i="123"/>
  <c r="N63" i="123"/>
  <c r="N64" i="123"/>
  <c r="N65" i="123"/>
  <c r="N66" i="123"/>
  <c r="Q66" i="123" s="1"/>
  <c r="S66" i="123" s="1"/>
  <c r="N67" i="123"/>
  <c r="R67" i="123" s="1"/>
  <c r="T67" i="123" s="1"/>
  <c r="N68" i="123"/>
  <c r="N69" i="123"/>
  <c r="N70" i="123"/>
  <c r="Q70" i="123" s="1"/>
  <c r="S70" i="123" s="1"/>
  <c r="N71" i="123"/>
  <c r="N72" i="123"/>
  <c r="N73" i="123"/>
  <c r="N74" i="123"/>
  <c r="N75" i="123"/>
  <c r="F46" i="123"/>
  <c r="F47" i="123"/>
  <c r="F48" i="123"/>
  <c r="F49" i="123"/>
  <c r="F50" i="123"/>
  <c r="F51" i="123"/>
  <c r="F52" i="123"/>
  <c r="F53" i="123"/>
  <c r="F54" i="123"/>
  <c r="F55" i="123"/>
  <c r="F56" i="123"/>
  <c r="F57" i="123"/>
  <c r="F58" i="123"/>
  <c r="F59" i="123"/>
  <c r="F60" i="123"/>
  <c r="F61" i="123"/>
  <c r="F62" i="123"/>
  <c r="F63" i="123"/>
  <c r="F64" i="123"/>
  <c r="F65" i="123"/>
  <c r="F66" i="123"/>
  <c r="F67" i="123"/>
  <c r="F68" i="123"/>
  <c r="F69" i="123"/>
  <c r="F70" i="123"/>
  <c r="F71" i="123"/>
  <c r="F72" i="123"/>
  <c r="F73" i="123"/>
  <c r="F74" i="123"/>
  <c r="F75" i="123"/>
  <c r="E46" i="123"/>
  <c r="E47" i="123"/>
  <c r="E48" i="123"/>
  <c r="E49" i="123"/>
  <c r="E50" i="123"/>
  <c r="E51" i="123"/>
  <c r="E52" i="123"/>
  <c r="E53" i="123"/>
  <c r="E54" i="123"/>
  <c r="E55" i="123"/>
  <c r="E56" i="123"/>
  <c r="E57" i="123"/>
  <c r="E58" i="123"/>
  <c r="E59" i="123"/>
  <c r="E60" i="123"/>
  <c r="E61" i="123"/>
  <c r="E62" i="123"/>
  <c r="E63" i="123"/>
  <c r="E64" i="123"/>
  <c r="E65" i="123"/>
  <c r="E66" i="123"/>
  <c r="E67" i="123"/>
  <c r="E68" i="123"/>
  <c r="E69" i="123"/>
  <c r="E70" i="123"/>
  <c r="E71" i="123"/>
  <c r="E72" i="123"/>
  <c r="E73" i="123"/>
  <c r="E74" i="123"/>
  <c r="E75" i="123"/>
  <c r="D46" i="123"/>
  <c r="D47" i="123"/>
  <c r="D48" i="123"/>
  <c r="H48" i="123" s="1"/>
  <c r="J48" i="123" s="1"/>
  <c r="D49" i="123"/>
  <c r="D50" i="123"/>
  <c r="H50" i="123" s="1"/>
  <c r="J50" i="123" s="1"/>
  <c r="D51" i="123"/>
  <c r="H51" i="123" s="1"/>
  <c r="J51" i="123" s="1"/>
  <c r="D52" i="123"/>
  <c r="D53" i="123"/>
  <c r="D54" i="123"/>
  <c r="D55" i="123"/>
  <c r="D56" i="123"/>
  <c r="D57" i="123"/>
  <c r="D58" i="123"/>
  <c r="D59" i="123"/>
  <c r="D60" i="123"/>
  <c r="D61" i="123"/>
  <c r="D62" i="123"/>
  <c r="H62" i="123" s="1"/>
  <c r="J62" i="123" s="1"/>
  <c r="D63" i="123"/>
  <c r="H63" i="123" s="1"/>
  <c r="J63" i="123" s="1"/>
  <c r="D64" i="123"/>
  <c r="H64" i="123" s="1"/>
  <c r="J64" i="123" s="1"/>
  <c r="D65" i="123"/>
  <c r="D66" i="123"/>
  <c r="D67" i="123"/>
  <c r="D68" i="123"/>
  <c r="D69" i="123"/>
  <c r="D70" i="123"/>
  <c r="D71" i="123"/>
  <c r="H71" i="123" s="1"/>
  <c r="J71" i="123" s="1"/>
  <c r="D72" i="123"/>
  <c r="H72" i="123" s="1"/>
  <c r="J72" i="123" s="1"/>
  <c r="D73" i="123"/>
  <c r="D74" i="123"/>
  <c r="D75" i="123"/>
  <c r="H75" i="123" s="1"/>
  <c r="J75" i="123" s="1"/>
  <c r="B6" i="123"/>
  <c r="B7" i="123"/>
  <c r="B11" i="123"/>
  <c r="F16" i="123"/>
  <c r="G17" i="123"/>
  <c r="G18" i="123"/>
  <c r="G19" i="123"/>
  <c r="G20" i="123"/>
  <c r="G21" i="123"/>
  <c r="G22" i="123"/>
  <c r="G23" i="123"/>
  <c r="G24" i="123"/>
  <c r="G25" i="123"/>
  <c r="G26" i="123"/>
  <c r="G27" i="123"/>
  <c r="E28" i="123"/>
  <c r="F28" i="123"/>
  <c r="H28" i="123"/>
  <c r="C80" i="123" s="1"/>
  <c r="I28" i="123"/>
  <c r="D80" i="123" s="1"/>
  <c r="D34" i="123"/>
  <c r="E34" i="123"/>
  <c r="F34" i="123"/>
  <c r="N34" i="123"/>
  <c r="O34" i="123"/>
  <c r="P34" i="123"/>
  <c r="X34" i="123"/>
  <c r="Y34" i="123"/>
  <c r="Z34" i="123"/>
  <c r="AH34" i="123"/>
  <c r="AI34" i="123"/>
  <c r="AJ34" i="123"/>
  <c r="AR34" i="123"/>
  <c r="AS34" i="123"/>
  <c r="AT34" i="123"/>
  <c r="BB34" i="123"/>
  <c r="BC34" i="123"/>
  <c r="BD34" i="123"/>
  <c r="BL34" i="123"/>
  <c r="BM34" i="123"/>
  <c r="BN34" i="123"/>
  <c r="D35" i="123"/>
  <c r="E35" i="123"/>
  <c r="F35" i="123"/>
  <c r="N35" i="123"/>
  <c r="O35" i="123"/>
  <c r="P35" i="123"/>
  <c r="X35" i="123"/>
  <c r="Y35" i="123"/>
  <c r="Z35" i="123"/>
  <c r="AH35" i="123"/>
  <c r="AI35" i="123"/>
  <c r="AJ35" i="123"/>
  <c r="AR35" i="123"/>
  <c r="AS35" i="123"/>
  <c r="AT35" i="123"/>
  <c r="BB35" i="123"/>
  <c r="BC35" i="123"/>
  <c r="BD35" i="123"/>
  <c r="BL35" i="123"/>
  <c r="BM35" i="123"/>
  <c r="BN35" i="123"/>
  <c r="D36" i="123"/>
  <c r="E36" i="123"/>
  <c r="F36" i="123"/>
  <c r="N36" i="123"/>
  <c r="O36" i="123"/>
  <c r="P36" i="123"/>
  <c r="X36" i="123"/>
  <c r="Y36" i="123"/>
  <c r="Z36" i="123"/>
  <c r="AH36" i="123"/>
  <c r="AI36" i="123"/>
  <c r="AJ36" i="123"/>
  <c r="AR36" i="123"/>
  <c r="AS36" i="123"/>
  <c r="AT36" i="123"/>
  <c r="BB36" i="123"/>
  <c r="BC36" i="123"/>
  <c r="BD36" i="123"/>
  <c r="BL36" i="123"/>
  <c r="BM36" i="123"/>
  <c r="BN36" i="123"/>
  <c r="D37" i="123"/>
  <c r="E37" i="123"/>
  <c r="F37" i="123"/>
  <c r="N37" i="123"/>
  <c r="O37" i="123"/>
  <c r="P37" i="123"/>
  <c r="X37" i="123"/>
  <c r="Y37" i="123"/>
  <c r="Z37" i="123"/>
  <c r="AH37" i="123"/>
  <c r="AI37" i="123"/>
  <c r="AJ37" i="123"/>
  <c r="AR37" i="123"/>
  <c r="AS37" i="123"/>
  <c r="AT37" i="123"/>
  <c r="BB37" i="123"/>
  <c r="BC37" i="123"/>
  <c r="BD37" i="123"/>
  <c r="BL37" i="123"/>
  <c r="BM37" i="123"/>
  <c r="BN37" i="123"/>
  <c r="D38" i="123"/>
  <c r="E38" i="123"/>
  <c r="F38" i="123"/>
  <c r="N38" i="123"/>
  <c r="O38" i="123"/>
  <c r="P38" i="123"/>
  <c r="X38" i="123"/>
  <c r="Y38" i="123"/>
  <c r="Z38" i="123"/>
  <c r="AH38" i="123"/>
  <c r="AI38" i="123"/>
  <c r="AJ38" i="123"/>
  <c r="AR38" i="123"/>
  <c r="AS38" i="123"/>
  <c r="AT38" i="123"/>
  <c r="BB38" i="123"/>
  <c r="BC38" i="123"/>
  <c r="BD38" i="123"/>
  <c r="BL38" i="123"/>
  <c r="BM38" i="123"/>
  <c r="BN38" i="123"/>
  <c r="D39" i="123"/>
  <c r="E39" i="123"/>
  <c r="F39" i="123"/>
  <c r="N39" i="123"/>
  <c r="O39" i="123"/>
  <c r="P39" i="123"/>
  <c r="X39" i="123"/>
  <c r="Y39" i="123"/>
  <c r="Z39" i="123"/>
  <c r="AH39" i="123"/>
  <c r="AI39" i="123"/>
  <c r="AJ39" i="123"/>
  <c r="AR39" i="123"/>
  <c r="AS39" i="123"/>
  <c r="AT39" i="123"/>
  <c r="BB39" i="123"/>
  <c r="BC39" i="123"/>
  <c r="BD39" i="123"/>
  <c r="BL39" i="123"/>
  <c r="BM39" i="123"/>
  <c r="BN39" i="123"/>
  <c r="D40" i="123"/>
  <c r="E40" i="123"/>
  <c r="F40" i="123"/>
  <c r="N40" i="123"/>
  <c r="O40" i="123"/>
  <c r="P40" i="123"/>
  <c r="X40" i="123"/>
  <c r="Y40" i="123"/>
  <c r="Z40" i="123"/>
  <c r="AH40" i="123"/>
  <c r="AI40" i="123"/>
  <c r="AJ40" i="123"/>
  <c r="AR40" i="123"/>
  <c r="AS40" i="123"/>
  <c r="AT40" i="123"/>
  <c r="BB40" i="123"/>
  <c r="BC40" i="123"/>
  <c r="BD40" i="123"/>
  <c r="BL40" i="123"/>
  <c r="BM40" i="123"/>
  <c r="BN40" i="123"/>
  <c r="D41" i="123"/>
  <c r="E41" i="123"/>
  <c r="F41" i="123"/>
  <c r="N41" i="123"/>
  <c r="O41" i="123"/>
  <c r="P41" i="123"/>
  <c r="X41" i="123"/>
  <c r="Y41" i="123"/>
  <c r="Z41" i="123"/>
  <c r="AH41" i="123"/>
  <c r="AI41" i="123"/>
  <c r="AJ41" i="123"/>
  <c r="AR41" i="123"/>
  <c r="AS41" i="123"/>
  <c r="AT41" i="123"/>
  <c r="BB41" i="123"/>
  <c r="BC41" i="123"/>
  <c r="BD41" i="123"/>
  <c r="BL41" i="123"/>
  <c r="BM41" i="123"/>
  <c r="BN41" i="123"/>
  <c r="D42" i="123"/>
  <c r="E42" i="123"/>
  <c r="F42" i="123"/>
  <c r="N42" i="123"/>
  <c r="O42" i="123"/>
  <c r="P42" i="123"/>
  <c r="X42" i="123"/>
  <c r="Y42" i="123"/>
  <c r="Z42" i="123"/>
  <c r="AH42" i="123"/>
  <c r="AI42" i="123"/>
  <c r="AJ42" i="123"/>
  <c r="AR42" i="123"/>
  <c r="AS42" i="123"/>
  <c r="AT42" i="123"/>
  <c r="BB42" i="123"/>
  <c r="BC42" i="123"/>
  <c r="BD42" i="123"/>
  <c r="BL42" i="123"/>
  <c r="BM42" i="123"/>
  <c r="BN42" i="123"/>
  <c r="D43" i="123"/>
  <c r="E43" i="123"/>
  <c r="F43" i="123"/>
  <c r="N43" i="123"/>
  <c r="O43" i="123"/>
  <c r="P43" i="123"/>
  <c r="X43" i="123"/>
  <c r="Y43" i="123"/>
  <c r="Z43" i="123"/>
  <c r="AH43" i="123"/>
  <c r="AI43" i="123"/>
  <c r="AJ43" i="123"/>
  <c r="AR43" i="123"/>
  <c r="AS43" i="123"/>
  <c r="AT43" i="123"/>
  <c r="BB43" i="123"/>
  <c r="BC43" i="123"/>
  <c r="BD43" i="123"/>
  <c r="BL43" i="123"/>
  <c r="BM43" i="123"/>
  <c r="BN43" i="123"/>
  <c r="D44" i="123"/>
  <c r="E44" i="123"/>
  <c r="F44" i="123"/>
  <c r="N44" i="123"/>
  <c r="O44" i="123"/>
  <c r="P44" i="123"/>
  <c r="X44" i="123"/>
  <c r="Y44" i="123"/>
  <c r="Z44" i="123"/>
  <c r="AH44" i="123"/>
  <c r="AI44" i="123"/>
  <c r="AJ44" i="123"/>
  <c r="AR44" i="123"/>
  <c r="AS44" i="123"/>
  <c r="AT44" i="123"/>
  <c r="BB44" i="123"/>
  <c r="BC44" i="123"/>
  <c r="BD44" i="123"/>
  <c r="BL44" i="123"/>
  <c r="BM44" i="123"/>
  <c r="BN44" i="123"/>
  <c r="D45" i="123"/>
  <c r="E45" i="123"/>
  <c r="F45" i="123"/>
  <c r="N45" i="123"/>
  <c r="O45" i="123"/>
  <c r="P45" i="123"/>
  <c r="X45" i="123"/>
  <c r="Y45" i="123"/>
  <c r="Z45" i="123"/>
  <c r="AH45" i="123"/>
  <c r="AI45" i="123"/>
  <c r="AJ45" i="123"/>
  <c r="AR45" i="123"/>
  <c r="AS45" i="123"/>
  <c r="AT45" i="123"/>
  <c r="BB45" i="123"/>
  <c r="BC45" i="123"/>
  <c r="BD45" i="123"/>
  <c r="BL45" i="123"/>
  <c r="BM45" i="123"/>
  <c r="BN45" i="123"/>
  <c r="C76" i="123"/>
  <c r="M76" i="123"/>
  <c r="W76" i="123"/>
  <c r="AG76" i="123"/>
  <c r="AQ76" i="123"/>
  <c r="BA76" i="123"/>
  <c r="BK76" i="123"/>
  <c r="B86" i="123"/>
  <c r="G92" i="123"/>
  <c r="G93" i="123"/>
  <c r="G94" i="123"/>
  <c r="G95" i="123"/>
  <c r="G96" i="123"/>
  <c r="G97" i="123"/>
  <c r="G98" i="123"/>
  <c r="G99" i="123"/>
  <c r="G100" i="123"/>
  <c r="G101" i="123"/>
  <c r="G102" i="123"/>
  <c r="E103" i="123"/>
  <c r="F103" i="123"/>
  <c r="H103" i="123"/>
  <c r="I103" i="123"/>
  <c r="D155" i="123" s="1"/>
  <c r="D109" i="123"/>
  <c r="E109" i="123"/>
  <c r="F109" i="123"/>
  <c r="N109" i="123"/>
  <c r="O109" i="123"/>
  <c r="P109" i="123"/>
  <c r="X109" i="123"/>
  <c r="Y109" i="123"/>
  <c r="Z109" i="123"/>
  <c r="AH109" i="123"/>
  <c r="AI109" i="123"/>
  <c r="AJ109" i="123"/>
  <c r="AR109" i="123"/>
  <c r="AS109" i="123"/>
  <c r="AT109" i="123"/>
  <c r="BB109" i="123"/>
  <c r="BC109" i="123"/>
  <c r="BD109" i="123"/>
  <c r="BL109" i="123"/>
  <c r="BM109" i="123"/>
  <c r="BN109" i="123"/>
  <c r="D110" i="123"/>
  <c r="E110" i="123"/>
  <c r="F110" i="123"/>
  <c r="N110" i="123"/>
  <c r="O110" i="123"/>
  <c r="P110" i="123"/>
  <c r="X110" i="123"/>
  <c r="Y110" i="123"/>
  <c r="Z110" i="123"/>
  <c r="AH110" i="123"/>
  <c r="AI110" i="123"/>
  <c r="AJ110" i="123"/>
  <c r="AR110" i="123"/>
  <c r="AS110" i="123"/>
  <c r="AT110" i="123"/>
  <c r="BB110" i="123"/>
  <c r="BC110" i="123"/>
  <c r="BD110" i="123"/>
  <c r="BL110" i="123"/>
  <c r="BM110" i="123"/>
  <c r="BN110" i="123"/>
  <c r="D111" i="123"/>
  <c r="E111" i="123"/>
  <c r="F111" i="123"/>
  <c r="N111" i="123"/>
  <c r="O111" i="123"/>
  <c r="P111" i="123"/>
  <c r="X111" i="123"/>
  <c r="Y111" i="123"/>
  <c r="Z111" i="123"/>
  <c r="AH111" i="123"/>
  <c r="AI111" i="123"/>
  <c r="AJ111" i="123"/>
  <c r="AR111" i="123"/>
  <c r="AS111" i="123"/>
  <c r="AT111" i="123"/>
  <c r="BB111" i="123"/>
  <c r="BC111" i="123"/>
  <c r="BD111" i="123"/>
  <c r="BL111" i="123"/>
  <c r="BM111" i="123"/>
  <c r="BN111" i="123"/>
  <c r="D112" i="123"/>
  <c r="E112" i="123"/>
  <c r="F112" i="123"/>
  <c r="N112" i="123"/>
  <c r="O112" i="123"/>
  <c r="P112" i="123"/>
  <c r="X112" i="123"/>
  <c r="Y112" i="123"/>
  <c r="Z112" i="123"/>
  <c r="AH112" i="123"/>
  <c r="AI112" i="123"/>
  <c r="AJ112" i="123"/>
  <c r="AR112" i="123"/>
  <c r="AS112" i="123"/>
  <c r="AT112" i="123"/>
  <c r="BB112" i="123"/>
  <c r="BC112" i="123"/>
  <c r="BD112" i="123"/>
  <c r="BL112" i="123"/>
  <c r="BM112" i="123"/>
  <c r="BN112" i="123"/>
  <c r="D113" i="123"/>
  <c r="E113" i="123"/>
  <c r="F113" i="123"/>
  <c r="N113" i="123"/>
  <c r="O113" i="123"/>
  <c r="P113" i="123"/>
  <c r="X113" i="123"/>
  <c r="Y113" i="123"/>
  <c r="Z113" i="123"/>
  <c r="AH113" i="123"/>
  <c r="AI113" i="123"/>
  <c r="AJ113" i="123"/>
  <c r="AR113" i="123"/>
  <c r="AS113" i="123"/>
  <c r="AT113" i="123"/>
  <c r="BB113" i="123"/>
  <c r="BC113" i="123"/>
  <c r="BD113" i="123"/>
  <c r="BL113" i="123"/>
  <c r="BM113" i="123"/>
  <c r="BN113" i="123"/>
  <c r="D114" i="123"/>
  <c r="E114" i="123"/>
  <c r="F114" i="123"/>
  <c r="N114" i="123"/>
  <c r="O114" i="123"/>
  <c r="P114" i="123"/>
  <c r="X114" i="123"/>
  <c r="Y114" i="123"/>
  <c r="Z114" i="123"/>
  <c r="AH114" i="123"/>
  <c r="AI114" i="123"/>
  <c r="AJ114" i="123"/>
  <c r="AR114" i="123"/>
  <c r="AS114" i="123"/>
  <c r="AT114" i="123"/>
  <c r="BB114" i="123"/>
  <c r="BC114" i="123"/>
  <c r="BD114" i="123"/>
  <c r="BL114" i="123"/>
  <c r="BM114" i="123"/>
  <c r="BN114" i="123"/>
  <c r="D115" i="123"/>
  <c r="E115" i="123"/>
  <c r="F115" i="123"/>
  <c r="N115" i="123"/>
  <c r="O115" i="123"/>
  <c r="P115" i="123"/>
  <c r="X115" i="123"/>
  <c r="Y115" i="123"/>
  <c r="Z115" i="123"/>
  <c r="AH115" i="123"/>
  <c r="AI115" i="123"/>
  <c r="AJ115" i="123"/>
  <c r="AR115" i="123"/>
  <c r="AS115" i="123"/>
  <c r="AT115" i="123"/>
  <c r="BB115" i="123"/>
  <c r="BC115" i="123"/>
  <c r="BD115" i="123"/>
  <c r="BL115" i="123"/>
  <c r="BM115" i="123"/>
  <c r="BN115" i="123"/>
  <c r="D116" i="123"/>
  <c r="E116" i="123"/>
  <c r="F116" i="123"/>
  <c r="N116" i="123"/>
  <c r="O116" i="123"/>
  <c r="P116" i="123"/>
  <c r="X116" i="123"/>
  <c r="Y116" i="123"/>
  <c r="Z116" i="123"/>
  <c r="AH116" i="123"/>
  <c r="AI116" i="123"/>
  <c r="AJ116" i="123"/>
  <c r="AR116" i="123"/>
  <c r="AS116" i="123"/>
  <c r="AT116" i="123"/>
  <c r="BB116" i="123"/>
  <c r="BC116" i="123"/>
  <c r="BD116" i="123"/>
  <c r="BL116" i="123"/>
  <c r="BM116" i="123"/>
  <c r="BN116" i="123"/>
  <c r="C151" i="123"/>
  <c r="M151" i="123"/>
  <c r="W151" i="123"/>
  <c r="AG151" i="123"/>
  <c r="AQ151" i="123"/>
  <c r="BA151" i="123"/>
  <c r="BK151" i="123"/>
  <c r="C155" i="123"/>
  <c r="BO47" i="123" l="1"/>
  <c r="BQ47" i="123" s="1"/>
  <c r="BO136" i="123"/>
  <c r="BQ136" i="123" s="1"/>
  <c r="AA139" i="123"/>
  <c r="AC139" i="123" s="1"/>
  <c r="AK129" i="123"/>
  <c r="AM129" i="123" s="1"/>
  <c r="AU141" i="123"/>
  <c r="AW141" i="123" s="1"/>
  <c r="AU119" i="123"/>
  <c r="AW119" i="123" s="1"/>
  <c r="BO143" i="123"/>
  <c r="BQ143" i="123" s="1"/>
  <c r="Q134" i="123"/>
  <c r="S134" i="123" s="1"/>
  <c r="BO128" i="123"/>
  <c r="BQ128" i="123" s="1"/>
  <c r="H129" i="123"/>
  <c r="J129" i="123" s="1"/>
  <c r="Q141" i="123"/>
  <c r="S141" i="123" s="1"/>
  <c r="Q119" i="123"/>
  <c r="S119" i="123" s="1"/>
  <c r="AA131" i="123"/>
  <c r="AC131" i="123" s="1"/>
  <c r="AK143" i="123"/>
  <c r="AM143" i="123" s="1"/>
  <c r="BO135" i="123"/>
  <c r="BQ135" i="123" s="1"/>
  <c r="BO131" i="123"/>
  <c r="BQ131" i="123" s="1"/>
  <c r="Q142" i="123"/>
  <c r="S142" i="123" s="1"/>
  <c r="Q120" i="123"/>
  <c r="S120" i="123" s="1"/>
  <c r="AK144" i="123"/>
  <c r="AM144" i="123" s="1"/>
  <c r="AK122" i="123"/>
  <c r="AM122" i="123" s="1"/>
  <c r="BE124" i="123"/>
  <c r="BG124" i="123" s="1"/>
  <c r="Q149" i="123"/>
  <c r="S149" i="123" s="1"/>
  <c r="AA146" i="123"/>
  <c r="AC146" i="123" s="1"/>
  <c r="AA124" i="123"/>
  <c r="AC124" i="123" s="1"/>
  <c r="AK136" i="123"/>
  <c r="AM136" i="123" s="1"/>
  <c r="AU148" i="123"/>
  <c r="AW148" i="123" s="1"/>
  <c r="AU126" i="123"/>
  <c r="AW126" i="123" s="1"/>
  <c r="BF138" i="123"/>
  <c r="BH138" i="123" s="1"/>
  <c r="BP150" i="123"/>
  <c r="BR150" i="123" s="1"/>
  <c r="BP138" i="123"/>
  <c r="BR138" i="123" s="1"/>
  <c r="Q127" i="123"/>
  <c r="S127" i="123" s="1"/>
  <c r="AA117" i="123"/>
  <c r="AC117" i="123" s="1"/>
  <c r="BE131" i="123"/>
  <c r="BG131" i="123" s="1"/>
  <c r="Q74" i="123"/>
  <c r="S74" i="123" s="1"/>
  <c r="AB54" i="123"/>
  <c r="AD54" i="123" s="1"/>
  <c r="Q137" i="123"/>
  <c r="S137" i="123" s="1"/>
  <c r="AA149" i="123"/>
  <c r="AC149" i="123" s="1"/>
  <c r="AK139" i="123"/>
  <c r="AM139" i="123" s="1"/>
  <c r="AK117" i="123"/>
  <c r="AM117" i="123" s="1"/>
  <c r="AU129" i="123"/>
  <c r="AW129" i="123" s="1"/>
  <c r="BE141" i="123"/>
  <c r="BG141" i="123" s="1"/>
  <c r="BE119" i="123"/>
  <c r="BG119" i="123" s="1"/>
  <c r="BO71" i="123"/>
  <c r="BQ71" i="123" s="1"/>
  <c r="Q144" i="123"/>
  <c r="S144" i="123" s="1"/>
  <c r="Q122" i="123"/>
  <c r="S122" i="123" s="1"/>
  <c r="AA134" i="123"/>
  <c r="AC134" i="123" s="1"/>
  <c r="AL146" i="123"/>
  <c r="AN146" i="123" s="1"/>
  <c r="AK124" i="123"/>
  <c r="AM124" i="123" s="1"/>
  <c r="AU136" i="123"/>
  <c r="AW136" i="123" s="1"/>
  <c r="BE148" i="123"/>
  <c r="BG148" i="123" s="1"/>
  <c r="BF126" i="123"/>
  <c r="BH126" i="123" s="1"/>
  <c r="Q129" i="123"/>
  <c r="S129" i="123" s="1"/>
  <c r="AA141" i="123"/>
  <c r="AC141" i="123" s="1"/>
  <c r="AA119" i="123"/>
  <c r="AC119" i="123" s="1"/>
  <c r="AK131" i="123"/>
  <c r="AM131" i="123" s="1"/>
  <c r="AU143" i="123"/>
  <c r="AW143" i="123" s="1"/>
  <c r="AU121" i="123"/>
  <c r="AW121" i="123" s="1"/>
  <c r="BF133" i="123"/>
  <c r="BH133" i="123" s="1"/>
  <c r="BO145" i="123"/>
  <c r="BQ145" i="123" s="1"/>
  <c r="H47" i="123"/>
  <c r="J47" i="123" s="1"/>
  <c r="G136" i="123"/>
  <c r="I136" i="123" s="1"/>
  <c r="Q136" i="123"/>
  <c r="S136" i="123" s="1"/>
  <c r="AA126" i="123"/>
  <c r="AC126" i="123" s="1"/>
  <c r="AK138" i="123"/>
  <c r="AM138" i="123" s="1"/>
  <c r="AV150" i="123"/>
  <c r="AX150" i="123" s="1"/>
  <c r="AU128" i="123"/>
  <c r="AW128" i="123" s="1"/>
  <c r="BE140" i="123"/>
  <c r="BG140" i="123" s="1"/>
  <c r="BE118" i="123"/>
  <c r="BG118" i="123" s="1"/>
  <c r="H68" i="123"/>
  <c r="J68" i="123" s="1"/>
  <c r="AB72" i="123"/>
  <c r="AD72" i="123" s="1"/>
  <c r="G135" i="123"/>
  <c r="I135" i="123" s="1"/>
  <c r="Q143" i="123"/>
  <c r="S143" i="123" s="1"/>
  <c r="Q121" i="123"/>
  <c r="S121" i="123" s="1"/>
  <c r="AA133" i="123"/>
  <c r="AC133" i="123" s="1"/>
  <c r="AK145" i="123"/>
  <c r="AM145" i="123" s="1"/>
  <c r="AK123" i="123"/>
  <c r="AM123" i="123" s="1"/>
  <c r="BE147" i="123"/>
  <c r="BG147" i="123" s="1"/>
  <c r="BE125" i="123"/>
  <c r="BG125" i="123" s="1"/>
  <c r="H67" i="123"/>
  <c r="J67" i="123" s="1"/>
  <c r="BO55" i="123"/>
  <c r="BQ55" i="123" s="1"/>
  <c r="G134" i="123"/>
  <c r="I134" i="123" s="1"/>
  <c r="Q150" i="123"/>
  <c r="S150" i="123" s="1"/>
  <c r="Q128" i="123"/>
  <c r="S128" i="123" s="1"/>
  <c r="AA118" i="123"/>
  <c r="AC118" i="123" s="1"/>
  <c r="AL130" i="123"/>
  <c r="AN130" i="123" s="1"/>
  <c r="AV142" i="123"/>
  <c r="AX142" i="123" s="1"/>
  <c r="AU120" i="123"/>
  <c r="AW120" i="123" s="1"/>
  <c r="BE132" i="123"/>
  <c r="BG132" i="123" s="1"/>
  <c r="BO144" i="123"/>
  <c r="BQ144" i="123" s="1"/>
  <c r="AK121" i="123"/>
  <c r="AM121" i="123" s="1"/>
  <c r="AU133" i="123"/>
  <c r="AW133" i="123" s="1"/>
  <c r="BE145" i="123"/>
  <c r="BG145" i="123" s="1"/>
  <c r="BE123" i="123"/>
  <c r="BG123" i="123" s="1"/>
  <c r="Q148" i="123"/>
  <c r="S148" i="123" s="1"/>
  <c r="Q126" i="123"/>
  <c r="S126" i="123" s="1"/>
  <c r="AA138" i="123"/>
  <c r="AC138" i="123" s="1"/>
  <c r="AL150" i="123"/>
  <c r="AN150" i="123" s="1"/>
  <c r="AK128" i="123"/>
  <c r="AM128" i="123" s="1"/>
  <c r="AU140" i="123"/>
  <c r="AW140" i="123" s="1"/>
  <c r="AV118" i="123"/>
  <c r="AX118" i="123" s="1"/>
  <c r="BF130" i="123"/>
  <c r="BH130" i="123" s="1"/>
  <c r="BO142" i="123"/>
  <c r="BQ142" i="123" s="1"/>
  <c r="H60" i="123"/>
  <c r="J60" i="123" s="1"/>
  <c r="AB64" i="123"/>
  <c r="AD64" i="123" s="1"/>
  <c r="Q133" i="123"/>
  <c r="S133" i="123" s="1"/>
  <c r="AA145" i="123"/>
  <c r="AC145" i="123" s="1"/>
  <c r="AA123" i="123"/>
  <c r="AC123" i="123" s="1"/>
  <c r="AU125" i="123"/>
  <c r="AW125" i="123" s="1"/>
  <c r="BE137" i="123"/>
  <c r="BG137" i="123" s="1"/>
  <c r="BO149" i="123"/>
  <c r="BQ149" i="123" s="1"/>
  <c r="H59" i="123"/>
  <c r="J59" i="123" s="1"/>
  <c r="BO67" i="123"/>
  <c r="BQ67" i="123" s="1"/>
  <c r="G126" i="123"/>
  <c r="I126" i="123" s="1"/>
  <c r="Q140" i="123"/>
  <c r="S140" i="123" s="1"/>
  <c r="Q118" i="123"/>
  <c r="S118" i="123" s="1"/>
  <c r="AA130" i="123"/>
  <c r="AC130" i="123" s="1"/>
  <c r="AK142" i="123"/>
  <c r="AM142" i="123" s="1"/>
  <c r="AK120" i="123"/>
  <c r="AM120" i="123" s="1"/>
  <c r="AU132" i="123"/>
  <c r="AW132" i="123" s="1"/>
  <c r="BE144" i="123"/>
  <c r="BG144" i="123" s="1"/>
  <c r="BE122" i="123"/>
  <c r="BG122" i="123" s="1"/>
  <c r="AB62" i="123"/>
  <c r="AD62" i="123" s="1"/>
  <c r="H147" i="123"/>
  <c r="J147" i="123" s="1"/>
  <c r="G125" i="123"/>
  <c r="I125" i="123" s="1"/>
  <c r="Q147" i="123"/>
  <c r="S147" i="123" s="1"/>
  <c r="Q125" i="123"/>
  <c r="S125" i="123" s="1"/>
  <c r="AA137" i="123"/>
  <c r="AC137" i="123" s="1"/>
  <c r="AK149" i="123"/>
  <c r="AM149" i="123" s="1"/>
  <c r="AV117" i="123"/>
  <c r="AX117" i="123" s="1"/>
  <c r="BE129" i="123"/>
  <c r="BG129" i="123" s="1"/>
  <c r="BO141" i="123"/>
  <c r="BQ141" i="123" s="1"/>
  <c r="G146" i="123"/>
  <c r="I146" i="123" s="1"/>
  <c r="H124" i="123"/>
  <c r="J124" i="123" s="1"/>
  <c r="Q132" i="123"/>
  <c r="S132" i="123" s="1"/>
  <c r="AB122" i="123"/>
  <c r="AD122" i="123" s="1"/>
  <c r="AL134" i="123"/>
  <c r="AN134" i="123" s="1"/>
  <c r="AU146" i="123"/>
  <c r="AW146" i="123" s="1"/>
  <c r="AU124" i="123"/>
  <c r="AW124" i="123" s="1"/>
  <c r="BE136" i="123"/>
  <c r="BG136" i="123" s="1"/>
  <c r="BO148" i="123"/>
  <c r="BQ148" i="123" s="1"/>
  <c r="H56" i="123"/>
  <c r="J56" i="123" s="1"/>
  <c r="Q58" i="123"/>
  <c r="S58" i="123" s="1"/>
  <c r="H145" i="123"/>
  <c r="J145" i="123" s="1"/>
  <c r="H123" i="123"/>
  <c r="J123" i="123" s="1"/>
  <c r="Q139" i="123"/>
  <c r="S139" i="123" s="1"/>
  <c r="Q117" i="123"/>
  <c r="S117" i="123" s="1"/>
  <c r="AA129" i="123"/>
  <c r="AC129" i="123" s="1"/>
  <c r="AK141" i="123"/>
  <c r="AM141" i="123" s="1"/>
  <c r="AK119" i="123"/>
  <c r="AM119" i="123" s="1"/>
  <c r="AV131" i="123"/>
  <c r="AX131" i="123" s="1"/>
  <c r="BE143" i="123"/>
  <c r="BG143" i="123" s="1"/>
  <c r="BE121" i="123"/>
  <c r="BG121" i="123" s="1"/>
  <c r="H55" i="123"/>
  <c r="J55" i="123" s="1"/>
  <c r="AL49" i="123"/>
  <c r="AN49" i="123" s="1"/>
  <c r="BO51" i="123"/>
  <c r="BQ51" i="123" s="1"/>
  <c r="G144" i="123"/>
  <c r="I144" i="123" s="1"/>
  <c r="G122" i="123"/>
  <c r="I122" i="123" s="1"/>
  <c r="Q146" i="123"/>
  <c r="S146" i="123" s="1"/>
  <c r="AK148" i="123"/>
  <c r="AM148" i="123" s="1"/>
  <c r="AL126" i="123"/>
  <c r="AN126" i="123" s="1"/>
  <c r="AV138" i="123"/>
  <c r="AX138" i="123" s="1"/>
  <c r="BF150" i="123"/>
  <c r="BH150" i="123" s="1"/>
  <c r="BE128" i="123"/>
  <c r="BG128" i="123" s="1"/>
  <c r="BO140" i="123"/>
  <c r="BQ140" i="123" s="1"/>
  <c r="AB58" i="123"/>
  <c r="AD58" i="123" s="1"/>
  <c r="G143" i="123"/>
  <c r="I143" i="123" s="1"/>
  <c r="H121" i="123"/>
  <c r="J121" i="123" s="1"/>
  <c r="Q131" i="123"/>
  <c r="S131" i="123" s="1"/>
  <c r="AB143" i="123"/>
  <c r="AD143" i="123" s="1"/>
  <c r="AA121" i="123"/>
  <c r="AC121" i="123" s="1"/>
  <c r="AL133" i="123"/>
  <c r="AN133" i="123" s="1"/>
  <c r="AU145" i="123"/>
  <c r="AW145" i="123" s="1"/>
  <c r="BO147" i="123"/>
  <c r="BQ147" i="123" s="1"/>
  <c r="BO125" i="123"/>
  <c r="BQ125" i="123" s="1"/>
  <c r="H74" i="123"/>
  <c r="J74" i="123" s="1"/>
  <c r="H52" i="123"/>
  <c r="J52" i="123" s="1"/>
  <c r="Q145" i="123"/>
  <c r="S145" i="123" s="1"/>
  <c r="Q123" i="123"/>
  <c r="S123" i="123" s="1"/>
  <c r="AA135" i="123"/>
  <c r="AC135" i="123" s="1"/>
  <c r="AK147" i="123"/>
  <c r="AM147" i="123" s="1"/>
  <c r="AK125" i="123"/>
  <c r="AM125" i="123" s="1"/>
  <c r="AU137" i="123"/>
  <c r="AW137" i="123" s="1"/>
  <c r="BE149" i="123"/>
  <c r="BG149" i="123" s="1"/>
  <c r="BE127" i="123"/>
  <c r="BG127" i="123" s="1"/>
  <c r="BO139" i="123"/>
  <c r="BQ139" i="123" s="1"/>
  <c r="AL132" i="123"/>
  <c r="AN132" i="123" s="1"/>
  <c r="AA136" i="123"/>
  <c r="AC136" i="123" s="1"/>
  <c r="AB133" i="123"/>
  <c r="AD133" i="123" s="1"/>
  <c r="AB125" i="123"/>
  <c r="AD125" i="123" s="1"/>
  <c r="BF118" i="123"/>
  <c r="BH118" i="123" s="1"/>
  <c r="AL137" i="123"/>
  <c r="AN137" i="123" s="1"/>
  <c r="BE133" i="123"/>
  <c r="BG133" i="123" s="1"/>
  <c r="AL144" i="123"/>
  <c r="AN144" i="123" s="1"/>
  <c r="BP125" i="123"/>
  <c r="BR125" i="123" s="1"/>
  <c r="BP120" i="123"/>
  <c r="BR120" i="123" s="1"/>
  <c r="R145" i="123"/>
  <c r="T145" i="123" s="1"/>
  <c r="AV148" i="123"/>
  <c r="AX148" i="123" s="1"/>
  <c r="AB136" i="123"/>
  <c r="AD136" i="123" s="1"/>
  <c r="AB128" i="123"/>
  <c r="AD128" i="123" s="1"/>
  <c r="AL149" i="123"/>
  <c r="AN149" i="123" s="1"/>
  <c r="AB117" i="123"/>
  <c r="AD117" i="123" s="1"/>
  <c r="AU117" i="123"/>
  <c r="AW117" i="123" s="1"/>
  <c r="BF148" i="123"/>
  <c r="BH148" i="123" s="1"/>
  <c r="AU135" i="123"/>
  <c r="AW135" i="123" s="1"/>
  <c r="AU127" i="123"/>
  <c r="AW127" i="123" s="1"/>
  <c r="AL141" i="123"/>
  <c r="AN141" i="123" s="1"/>
  <c r="AV137" i="123"/>
  <c r="AX137" i="123" s="1"/>
  <c r="H142" i="123"/>
  <c r="J142" i="123" s="1"/>
  <c r="R119" i="123"/>
  <c r="T119" i="123" s="1"/>
  <c r="R117" i="123"/>
  <c r="T117" i="123" s="1"/>
  <c r="AV132" i="123"/>
  <c r="AX132" i="123" s="1"/>
  <c r="BF137" i="123"/>
  <c r="BH137" i="123" s="1"/>
  <c r="BP133" i="123"/>
  <c r="BR133" i="123" s="1"/>
  <c r="BP131" i="123"/>
  <c r="BR131" i="123" s="1"/>
  <c r="BO68" i="123"/>
  <c r="BQ68" i="123" s="1"/>
  <c r="G145" i="123"/>
  <c r="I145" i="123" s="1"/>
  <c r="R131" i="123"/>
  <c r="T131" i="123" s="1"/>
  <c r="R129" i="123"/>
  <c r="T129" i="123" s="1"/>
  <c r="AB148" i="123"/>
  <c r="AD148" i="123" s="1"/>
  <c r="AL118" i="123"/>
  <c r="AN118" i="123" s="1"/>
  <c r="BF132" i="123"/>
  <c r="BH132" i="123" s="1"/>
  <c r="BP128" i="123"/>
  <c r="BR128" i="123" s="1"/>
  <c r="R146" i="123"/>
  <c r="T146" i="123" s="1"/>
  <c r="R141" i="123"/>
  <c r="T141" i="123" s="1"/>
  <c r="AA148" i="123"/>
  <c r="AC148" i="123" s="1"/>
  <c r="AB137" i="123"/>
  <c r="AD137" i="123" s="1"/>
  <c r="AB129" i="123"/>
  <c r="AD129" i="123" s="1"/>
  <c r="AB124" i="123"/>
  <c r="AD124" i="123" s="1"/>
  <c r="AV144" i="123"/>
  <c r="AX144" i="123" s="1"/>
  <c r="BP145" i="123"/>
  <c r="BR145" i="123" s="1"/>
  <c r="R138" i="123"/>
  <c r="T138" i="123" s="1"/>
  <c r="BP140" i="123"/>
  <c r="BR140" i="123" s="1"/>
  <c r="AL135" i="123"/>
  <c r="AN135" i="123" s="1"/>
  <c r="AV136" i="123"/>
  <c r="AX136" i="123" s="1"/>
  <c r="BF149" i="123"/>
  <c r="BH149" i="123" s="1"/>
  <c r="BF131" i="123"/>
  <c r="BH131" i="123" s="1"/>
  <c r="H136" i="123"/>
  <c r="J136" i="123" s="1"/>
  <c r="G123" i="123"/>
  <c r="I123" i="123" s="1"/>
  <c r="G147" i="123"/>
  <c r="I147" i="123" s="1"/>
  <c r="H138" i="123"/>
  <c r="J138" i="123" s="1"/>
  <c r="G129" i="123"/>
  <c r="I129" i="123" s="1"/>
  <c r="H126" i="123"/>
  <c r="J126" i="123" s="1"/>
  <c r="H120" i="123"/>
  <c r="J120" i="123" s="1"/>
  <c r="R147" i="123"/>
  <c r="T147" i="123" s="1"/>
  <c r="R123" i="123"/>
  <c r="T123" i="123" s="1"/>
  <c r="AV141" i="123"/>
  <c r="AX141" i="123" s="1"/>
  <c r="AV124" i="123"/>
  <c r="AX124" i="123" s="1"/>
  <c r="AV119" i="123"/>
  <c r="AX119" i="123" s="1"/>
  <c r="BF135" i="123"/>
  <c r="BH135" i="123" s="1"/>
  <c r="BP147" i="123"/>
  <c r="BR147" i="123" s="1"/>
  <c r="H150" i="123"/>
  <c r="J150" i="123" s="1"/>
  <c r="H144" i="123"/>
  <c r="J144" i="123" s="1"/>
  <c r="R130" i="123"/>
  <c r="T130" i="123" s="1"/>
  <c r="R128" i="123"/>
  <c r="T128" i="123" s="1"/>
  <c r="AV121" i="123"/>
  <c r="AX121" i="123" s="1"/>
  <c r="BP137" i="123"/>
  <c r="BR137" i="123" s="1"/>
  <c r="G131" i="123"/>
  <c r="I131" i="123" s="1"/>
  <c r="H122" i="123"/>
  <c r="J122" i="123" s="1"/>
  <c r="R149" i="123"/>
  <c r="T149" i="123" s="1"/>
  <c r="R132" i="123"/>
  <c r="T132" i="123" s="1"/>
  <c r="H146" i="123"/>
  <c r="J146" i="123" s="1"/>
  <c r="G137" i="123"/>
  <c r="I137" i="123" s="1"/>
  <c r="H134" i="123"/>
  <c r="J134" i="123" s="1"/>
  <c r="H128" i="123"/>
  <c r="J128" i="123" s="1"/>
  <c r="R134" i="123"/>
  <c r="T134" i="123" s="1"/>
  <c r="AB139" i="123"/>
  <c r="AD139" i="123" s="1"/>
  <c r="AL129" i="123"/>
  <c r="AN129" i="123" s="1"/>
  <c r="AL124" i="123"/>
  <c r="AN124" i="123" s="1"/>
  <c r="AL119" i="123"/>
  <c r="AN119" i="123" s="1"/>
  <c r="AV133" i="123"/>
  <c r="AX133" i="123" s="1"/>
  <c r="AV128" i="123"/>
  <c r="AX128" i="123" s="1"/>
  <c r="AV123" i="123"/>
  <c r="AX123" i="123" s="1"/>
  <c r="BP139" i="123"/>
  <c r="BR139" i="123" s="1"/>
  <c r="AB144" i="123"/>
  <c r="AD144" i="123" s="1"/>
  <c r="AL148" i="123"/>
  <c r="AN148" i="123" s="1"/>
  <c r="AV125" i="123"/>
  <c r="AX125" i="123" s="1"/>
  <c r="BF144" i="123"/>
  <c r="BH144" i="123" s="1"/>
  <c r="BF129" i="123"/>
  <c r="BH129" i="123" s="1"/>
  <c r="BF124" i="123"/>
  <c r="BH124" i="123" s="1"/>
  <c r="BP144" i="123"/>
  <c r="BR144" i="123" s="1"/>
  <c r="BO129" i="123"/>
  <c r="BQ129" i="123" s="1"/>
  <c r="BP127" i="123"/>
  <c r="BR127" i="123" s="1"/>
  <c r="G139" i="123"/>
  <c r="I139" i="123" s="1"/>
  <c r="H130" i="123"/>
  <c r="J130" i="123" s="1"/>
  <c r="G121" i="123"/>
  <c r="I121" i="123" s="1"/>
  <c r="H118" i="123"/>
  <c r="J118" i="123" s="1"/>
  <c r="R148" i="123"/>
  <c r="T148" i="123" s="1"/>
  <c r="R136" i="123"/>
  <c r="T136" i="123" s="1"/>
  <c r="AB149" i="123"/>
  <c r="AD149" i="123" s="1"/>
  <c r="AB118" i="123"/>
  <c r="AD118" i="123" s="1"/>
  <c r="AK133" i="123"/>
  <c r="AM133" i="123" s="1"/>
  <c r="AL131" i="123"/>
  <c r="AN131" i="123" s="1"/>
  <c r="AV135" i="123"/>
  <c r="AX135" i="123" s="1"/>
  <c r="H132" i="123"/>
  <c r="J132" i="123" s="1"/>
  <c r="G148" i="123"/>
  <c r="I148" i="123" s="1"/>
  <c r="G140" i="123"/>
  <c r="I140" i="123" s="1"/>
  <c r="G124" i="123"/>
  <c r="I124" i="123" s="1"/>
  <c r="AB120" i="123"/>
  <c r="AD120" i="123" s="1"/>
  <c r="AL145" i="123"/>
  <c r="AN145" i="123" s="1"/>
  <c r="AL139" i="123"/>
  <c r="AN139" i="123" s="1"/>
  <c r="AK135" i="123"/>
  <c r="AM135" i="123" s="1"/>
  <c r="AL120" i="123"/>
  <c r="AN120" i="123" s="1"/>
  <c r="AV145" i="123"/>
  <c r="AX145" i="123" s="1"/>
  <c r="AV139" i="123"/>
  <c r="AX139" i="123" s="1"/>
  <c r="BF139" i="123"/>
  <c r="BH139" i="123" s="1"/>
  <c r="BE135" i="123"/>
  <c r="BG135" i="123" s="1"/>
  <c r="BF120" i="123"/>
  <c r="BH120" i="123" s="1"/>
  <c r="BP148" i="123"/>
  <c r="BR148" i="123" s="1"/>
  <c r="BP141" i="123"/>
  <c r="BR141" i="123" s="1"/>
  <c r="BP135" i="123"/>
  <c r="BR135" i="123" s="1"/>
  <c r="R142" i="123"/>
  <c r="T142" i="123" s="1"/>
  <c r="R140" i="123"/>
  <c r="T140" i="123" s="1"/>
  <c r="R127" i="123"/>
  <c r="T127" i="123" s="1"/>
  <c r="R121" i="123"/>
  <c r="T121" i="123" s="1"/>
  <c r="AA144" i="123"/>
  <c r="AC144" i="123" s="1"/>
  <c r="AB134" i="123"/>
  <c r="AD134" i="123" s="1"/>
  <c r="AB132" i="123"/>
  <c r="AD132" i="123" s="1"/>
  <c r="AL143" i="123"/>
  <c r="AN143" i="123" s="1"/>
  <c r="AV143" i="123"/>
  <c r="AX143" i="123" s="1"/>
  <c r="AU139" i="123"/>
  <c r="AW139" i="123" s="1"/>
  <c r="R144" i="123"/>
  <c r="T144" i="123" s="1"/>
  <c r="R125" i="123"/>
  <c r="T125" i="123" s="1"/>
  <c r="AB141" i="123"/>
  <c r="AD141" i="123" s="1"/>
  <c r="AA132" i="123"/>
  <c r="AC132" i="123" s="1"/>
  <c r="AL147" i="123"/>
  <c r="AN147" i="123" s="1"/>
  <c r="AL128" i="123"/>
  <c r="AN128" i="123" s="1"/>
  <c r="AL121" i="123"/>
  <c r="AN121" i="123" s="1"/>
  <c r="AL117" i="123"/>
  <c r="AN117" i="123" s="1"/>
  <c r="AV149" i="123"/>
  <c r="AX149" i="123" s="1"/>
  <c r="AV147" i="123"/>
  <c r="AX147" i="123" s="1"/>
  <c r="AU123" i="123"/>
  <c r="AW123" i="123" s="1"/>
  <c r="BF143" i="123"/>
  <c r="BH143" i="123" s="1"/>
  <c r="BF141" i="123"/>
  <c r="BH141" i="123" s="1"/>
  <c r="BF128" i="123"/>
  <c r="BH128" i="123" s="1"/>
  <c r="BF121" i="123"/>
  <c r="BH121" i="123" s="1"/>
  <c r="BF117" i="123"/>
  <c r="BH117" i="123" s="1"/>
  <c r="BP149" i="123"/>
  <c r="BR149" i="123" s="1"/>
  <c r="BP143" i="123"/>
  <c r="BR143" i="123" s="1"/>
  <c r="BP124" i="123"/>
  <c r="BR124" i="123" s="1"/>
  <c r="BP117" i="123"/>
  <c r="BR117" i="123" s="1"/>
  <c r="H149" i="123"/>
  <c r="J149" i="123" s="1"/>
  <c r="H143" i="123"/>
  <c r="J143" i="123" s="1"/>
  <c r="H141" i="123"/>
  <c r="J141" i="123" s="1"/>
  <c r="H135" i="123"/>
  <c r="J135" i="123" s="1"/>
  <c r="H133" i="123"/>
  <c r="J133" i="123" s="1"/>
  <c r="H127" i="123"/>
  <c r="J127" i="123" s="1"/>
  <c r="H125" i="123"/>
  <c r="J125" i="123" s="1"/>
  <c r="H119" i="123"/>
  <c r="J119" i="123" s="1"/>
  <c r="H117" i="123"/>
  <c r="J117" i="123" s="1"/>
  <c r="R150" i="123"/>
  <c r="T150" i="123" s="1"/>
  <c r="R135" i="123"/>
  <c r="T135" i="123" s="1"/>
  <c r="R118" i="123"/>
  <c r="T118" i="123" s="1"/>
  <c r="AB150" i="123"/>
  <c r="AD150" i="123" s="1"/>
  <c r="AL125" i="123"/>
  <c r="AN125" i="123" s="1"/>
  <c r="AU147" i="123"/>
  <c r="AW147" i="123" s="1"/>
  <c r="AV129" i="123"/>
  <c r="AX129" i="123" s="1"/>
  <c r="AV127" i="123"/>
  <c r="AX127" i="123" s="1"/>
  <c r="BF125" i="123"/>
  <c r="BH125" i="123" s="1"/>
  <c r="BF119" i="123"/>
  <c r="BH119" i="123" s="1"/>
  <c r="BP121" i="123"/>
  <c r="BR121" i="123" s="1"/>
  <c r="R139" i="123"/>
  <c r="T139" i="123" s="1"/>
  <c r="R133" i="123"/>
  <c r="T133" i="123" s="1"/>
  <c r="R122" i="123"/>
  <c r="T122" i="123" s="1"/>
  <c r="R120" i="123"/>
  <c r="T120" i="123" s="1"/>
  <c r="AL136" i="123"/>
  <c r="AN136" i="123" s="1"/>
  <c r="AL123" i="123"/>
  <c r="AN123" i="123" s="1"/>
  <c r="AV120" i="123"/>
  <c r="AX120" i="123" s="1"/>
  <c r="BF147" i="123"/>
  <c r="BH147" i="123" s="1"/>
  <c r="BF145" i="123"/>
  <c r="BH145" i="123" s="1"/>
  <c r="BF136" i="123"/>
  <c r="BH136" i="123" s="1"/>
  <c r="BF123" i="123"/>
  <c r="BH123" i="123" s="1"/>
  <c r="BP132" i="123"/>
  <c r="BR132" i="123" s="1"/>
  <c r="BP119" i="123"/>
  <c r="BR119" i="123" s="1"/>
  <c r="BE74" i="123"/>
  <c r="BG74" i="123" s="1"/>
  <c r="BE66" i="123"/>
  <c r="BG66" i="123" s="1"/>
  <c r="BE58" i="123"/>
  <c r="BG58" i="123" s="1"/>
  <c r="R143" i="123"/>
  <c r="T143" i="123" s="1"/>
  <c r="R137" i="123"/>
  <c r="T137" i="123" s="1"/>
  <c r="R126" i="123"/>
  <c r="T126" i="123" s="1"/>
  <c r="R124" i="123"/>
  <c r="T124" i="123" s="1"/>
  <c r="AB145" i="123"/>
  <c r="AD145" i="123" s="1"/>
  <c r="AB140" i="123"/>
  <c r="AD140" i="123" s="1"/>
  <c r="AB121" i="123"/>
  <c r="AD121" i="123" s="1"/>
  <c r="AL140" i="123"/>
  <c r="AN140" i="123" s="1"/>
  <c r="AL127" i="123"/>
  <c r="AN127" i="123" s="1"/>
  <c r="AV140" i="123"/>
  <c r="AX140" i="123" s="1"/>
  <c r="BF140" i="123"/>
  <c r="BH140" i="123" s="1"/>
  <c r="BF127" i="123"/>
  <c r="BH127" i="123" s="1"/>
  <c r="BP136" i="123"/>
  <c r="BR136" i="123" s="1"/>
  <c r="BP123" i="123"/>
  <c r="BR123" i="123" s="1"/>
  <c r="Q124" i="123"/>
  <c r="S124" i="123" s="1"/>
  <c r="AA140" i="123"/>
  <c r="AC140" i="123" s="1"/>
  <c r="AK127" i="123"/>
  <c r="AM127" i="123" s="1"/>
  <c r="AU131" i="123"/>
  <c r="AW131" i="123" s="1"/>
  <c r="BP142" i="123"/>
  <c r="BR142" i="123" s="1"/>
  <c r="BP134" i="123"/>
  <c r="BR134" i="123" s="1"/>
  <c r="BO150" i="123"/>
  <c r="BQ150" i="123" s="1"/>
  <c r="BO146" i="123"/>
  <c r="BQ146" i="123" s="1"/>
  <c r="BO138" i="123"/>
  <c r="BQ138" i="123" s="1"/>
  <c r="BO130" i="123"/>
  <c r="BQ130" i="123" s="1"/>
  <c r="BO126" i="123"/>
  <c r="BQ126" i="123" s="1"/>
  <c r="BO122" i="123"/>
  <c r="BQ122" i="123" s="1"/>
  <c r="BO118" i="123"/>
  <c r="BQ118" i="123" s="1"/>
  <c r="BF134" i="123"/>
  <c r="BH134" i="123" s="1"/>
  <c r="BF122" i="123"/>
  <c r="BH122" i="123" s="1"/>
  <c r="BE150" i="123"/>
  <c r="BG150" i="123" s="1"/>
  <c r="BE146" i="123"/>
  <c r="BG146" i="123" s="1"/>
  <c r="BE142" i="123"/>
  <c r="BG142" i="123" s="1"/>
  <c r="BE138" i="123"/>
  <c r="BG138" i="123" s="1"/>
  <c r="BE130" i="123"/>
  <c r="BG130" i="123" s="1"/>
  <c r="BE126" i="123"/>
  <c r="BG126" i="123" s="1"/>
  <c r="AV146" i="123"/>
  <c r="AX146" i="123" s="1"/>
  <c r="AV130" i="123"/>
  <c r="AX130" i="123" s="1"/>
  <c r="AV126" i="123"/>
  <c r="AX126" i="123" s="1"/>
  <c r="AU150" i="123"/>
  <c r="AW150" i="123" s="1"/>
  <c r="AU142" i="123"/>
  <c r="AW142" i="123" s="1"/>
  <c r="AU138" i="123"/>
  <c r="AW138" i="123" s="1"/>
  <c r="AU134" i="123"/>
  <c r="AW134" i="123" s="1"/>
  <c r="AU122" i="123"/>
  <c r="AW122" i="123" s="1"/>
  <c r="AU118" i="123"/>
  <c r="AW118" i="123" s="1"/>
  <c r="AL142" i="123"/>
  <c r="AN142" i="123" s="1"/>
  <c r="AL138" i="123"/>
  <c r="AN138" i="123" s="1"/>
  <c r="AL122" i="123"/>
  <c r="AN122" i="123" s="1"/>
  <c r="AK150" i="123"/>
  <c r="AM150" i="123" s="1"/>
  <c r="AK146" i="123"/>
  <c r="AM146" i="123" s="1"/>
  <c r="AK134" i="123"/>
  <c r="AM134" i="123" s="1"/>
  <c r="AK130" i="123"/>
  <c r="AM130" i="123" s="1"/>
  <c r="AK126" i="123"/>
  <c r="AM126" i="123" s="1"/>
  <c r="AB146" i="123"/>
  <c r="AD146" i="123" s="1"/>
  <c r="AB142" i="123"/>
  <c r="AD142" i="123" s="1"/>
  <c r="AB138" i="123"/>
  <c r="AD138" i="123" s="1"/>
  <c r="AB130" i="123"/>
  <c r="AD130" i="123" s="1"/>
  <c r="AB126" i="123"/>
  <c r="AD126" i="123" s="1"/>
  <c r="AB147" i="123"/>
  <c r="AD147" i="123" s="1"/>
  <c r="AB135" i="123"/>
  <c r="AD135" i="123" s="1"/>
  <c r="AB131" i="123"/>
  <c r="AD131" i="123" s="1"/>
  <c r="AB123" i="123"/>
  <c r="AD123" i="123" s="1"/>
  <c r="AA122" i="123"/>
  <c r="AC122" i="123" s="1"/>
  <c r="AB119" i="123"/>
  <c r="AD119" i="123" s="1"/>
  <c r="AA143" i="123"/>
  <c r="AC143" i="123" s="1"/>
  <c r="AA127" i="123"/>
  <c r="AC127" i="123" s="1"/>
  <c r="Q73" i="123"/>
  <c r="S73" i="123" s="1"/>
  <c r="Q69" i="123"/>
  <c r="S69" i="123" s="1"/>
  <c r="Q53" i="123"/>
  <c r="S53" i="123" s="1"/>
  <c r="R46" i="123"/>
  <c r="T46" i="123" s="1"/>
  <c r="AK47" i="123"/>
  <c r="AM47" i="123" s="1"/>
  <c r="BE47" i="123"/>
  <c r="BG47" i="123" s="1"/>
  <c r="R72" i="123"/>
  <c r="T72" i="123" s="1"/>
  <c r="R68" i="123"/>
  <c r="T68" i="123" s="1"/>
  <c r="AK50" i="123"/>
  <c r="AM50" i="123" s="1"/>
  <c r="G70" i="123"/>
  <c r="I70" i="123" s="1"/>
  <c r="G66" i="123"/>
  <c r="I66" i="123" s="1"/>
  <c r="G58" i="123"/>
  <c r="I58" i="123" s="1"/>
  <c r="G54" i="123"/>
  <c r="I54" i="123" s="1"/>
  <c r="G46" i="123"/>
  <c r="I46" i="123" s="1"/>
  <c r="R56" i="123"/>
  <c r="T56" i="123" s="1"/>
  <c r="R52" i="123"/>
  <c r="T52" i="123" s="1"/>
  <c r="R48" i="123"/>
  <c r="T48" i="123" s="1"/>
  <c r="R66" i="123"/>
  <c r="T66" i="123" s="1"/>
  <c r="BF58" i="123"/>
  <c r="BH58" i="123" s="1"/>
  <c r="G72" i="123"/>
  <c r="I72" i="123" s="1"/>
  <c r="G68" i="123"/>
  <c r="I68" i="123" s="1"/>
  <c r="G64" i="123"/>
  <c r="I64" i="123" s="1"/>
  <c r="G60" i="123"/>
  <c r="I60" i="123" s="1"/>
  <c r="G56" i="123"/>
  <c r="I56" i="123" s="1"/>
  <c r="G52" i="123"/>
  <c r="I52" i="123" s="1"/>
  <c r="G48" i="123"/>
  <c r="I48" i="123" s="1"/>
  <c r="R64" i="123"/>
  <c r="T64" i="123" s="1"/>
  <c r="R60" i="123"/>
  <c r="T60" i="123" s="1"/>
  <c r="AL74" i="123"/>
  <c r="AN74" i="123" s="1"/>
  <c r="AL72" i="123"/>
  <c r="AN72" i="123" s="1"/>
  <c r="AK68" i="123"/>
  <c r="AM68" i="123" s="1"/>
  <c r="AL58" i="123"/>
  <c r="AN58" i="123" s="1"/>
  <c r="AL56" i="123"/>
  <c r="AN56" i="123" s="1"/>
  <c r="AL54" i="123"/>
  <c r="AN54" i="123" s="1"/>
  <c r="AK52" i="123"/>
  <c r="AM52" i="123" s="1"/>
  <c r="AV64" i="123"/>
  <c r="AX64" i="123" s="1"/>
  <c r="BE50" i="123"/>
  <c r="BG50" i="123" s="1"/>
  <c r="BP74" i="123"/>
  <c r="BR74" i="123" s="1"/>
  <c r="BP70" i="123"/>
  <c r="BR70" i="123" s="1"/>
  <c r="BP62" i="123"/>
  <c r="BR62" i="123" s="1"/>
  <c r="BP58" i="123"/>
  <c r="BR58" i="123" s="1"/>
  <c r="BP54" i="123"/>
  <c r="BR54" i="123" s="1"/>
  <c r="G73" i="123"/>
  <c r="I73" i="123" s="1"/>
  <c r="G69" i="123"/>
  <c r="I69" i="123" s="1"/>
  <c r="G65" i="123"/>
  <c r="I65" i="123" s="1"/>
  <c r="G61" i="123"/>
  <c r="I61" i="123" s="1"/>
  <c r="G57" i="123"/>
  <c r="I57" i="123" s="1"/>
  <c r="G53" i="123"/>
  <c r="I53" i="123" s="1"/>
  <c r="G49" i="123"/>
  <c r="I49" i="123" s="1"/>
  <c r="G75" i="123"/>
  <c r="I75" i="123" s="1"/>
  <c r="G71" i="123"/>
  <c r="I71" i="123" s="1"/>
  <c r="G67" i="123"/>
  <c r="I67" i="123" s="1"/>
  <c r="G63" i="123"/>
  <c r="I63" i="123" s="1"/>
  <c r="G59" i="123"/>
  <c r="I59" i="123" s="1"/>
  <c r="G55" i="123"/>
  <c r="I55" i="123" s="1"/>
  <c r="G51" i="123"/>
  <c r="I51" i="123" s="1"/>
  <c r="G47" i="123"/>
  <c r="I47" i="123" s="1"/>
  <c r="AB60" i="123"/>
  <c r="AD60" i="123" s="1"/>
  <c r="AB56" i="123"/>
  <c r="AD56" i="123" s="1"/>
  <c r="AB52" i="123"/>
  <c r="AD52" i="123" s="1"/>
  <c r="AB48" i="123"/>
  <c r="AD48" i="123" s="1"/>
  <c r="AL75" i="123"/>
  <c r="AN75" i="123" s="1"/>
  <c r="AK66" i="123"/>
  <c r="AM66" i="123" s="1"/>
  <c r="AL65" i="123"/>
  <c r="AN65" i="123" s="1"/>
  <c r="AL63" i="123"/>
  <c r="AN63" i="123" s="1"/>
  <c r="AL59" i="123"/>
  <c r="AN59" i="123" s="1"/>
  <c r="AK58" i="123"/>
  <c r="AM58" i="123" s="1"/>
  <c r="AL55" i="123"/>
  <c r="AN55" i="123" s="1"/>
  <c r="BO62" i="123"/>
  <c r="BQ62" i="123" s="1"/>
  <c r="BO54" i="123"/>
  <c r="BQ54" i="123" s="1"/>
  <c r="R62" i="123"/>
  <c r="T62" i="123" s="1"/>
  <c r="AK75" i="123"/>
  <c r="AM75" i="123" s="1"/>
  <c r="AK67" i="123"/>
  <c r="AM67" i="123" s="1"/>
  <c r="AK59" i="123"/>
  <c r="AM59" i="123" s="1"/>
  <c r="AU59" i="123"/>
  <c r="AW59" i="123" s="1"/>
  <c r="BF54" i="123"/>
  <c r="BH54" i="123" s="1"/>
  <c r="R71" i="123"/>
  <c r="T71" i="123" s="1"/>
  <c r="R51" i="123"/>
  <c r="T51" i="123" s="1"/>
  <c r="BE52" i="123"/>
  <c r="BG52" i="123" s="1"/>
  <c r="R54" i="123"/>
  <c r="T54" i="123" s="1"/>
  <c r="Q62" i="123"/>
  <c r="S62" i="123" s="1"/>
  <c r="AB74" i="123"/>
  <c r="AD74" i="123" s="1"/>
  <c r="AA66" i="123"/>
  <c r="AC66" i="123" s="1"/>
  <c r="AK74" i="123"/>
  <c r="AM74" i="123" s="1"/>
  <c r="AU60" i="123"/>
  <c r="AW60" i="123" s="1"/>
  <c r="AV52" i="123"/>
  <c r="AX52" i="123" s="1"/>
  <c r="AV50" i="123"/>
  <c r="AX50" i="123" s="1"/>
  <c r="AV46" i="123"/>
  <c r="AX46" i="123" s="1"/>
  <c r="BF75" i="123"/>
  <c r="BH75" i="123" s="1"/>
  <c r="BF73" i="123"/>
  <c r="BH73" i="123" s="1"/>
  <c r="BF71" i="123"/>
  <c r="BH71" i="123" s="1"/>
  <c r="BF59" i="123"/>
  <c r="BH59" i="123" s="1"/>
  <c r="BF57" i="123"/>
  <c r="BH57" i="123" s="1"/>
  <c r="BF55" i="123"/>
  <c r="BH55" i="123" s="1"/>
  <c r="BP59" i="123"/>
  <c r="BR59" i="123" s="1"/>
  <c r="R63" i="123"/>
  <c r="T63" i="123" s="1"/>
  <c r="Q59" i="123"/>
  <c r="S59" i="123" s="1"/>
  <c r="BE60" i="123"/>
  <c r="BG60" i="123" s="1"/>
  <c r="R58" i="123"/>
  <c r="T58" i="123" s="1"/>
  <c r="AB70" i="123"/>
  <c r="AD70" i="123" s="1"/>
  <c r="Q63" i="123"/>
  <c r="S63" i="123" s="1"/>
  <c r="AA50" i="123"/>
  <c r="AC50" i="123" s="1"/>
  <c r="AU74" i="123"/>
  <c r="AW74" i="123" s="1"/>
  <c r="AU71" i="123"/>
  <c r="AW71" i="123" s="1"/>
  <c r="AU66" i="123"/>
  <c r="AW66" i="123" s="1"/>
  <c r="AU58" i="123"/>
  <c r="AW58" i="123" s="1"/>
  <c r="AU57" i="123"/>
  <c r="AW57" i="123" s="1"/>
  <c r="AV55" i="123"/>
  <c r="AX55" i="123" s="1"/>
  <c r="BE75" i="123"/>
  <c r="BG75" i="123" s="1"/>
  <c r="BE67" i="123"/>
  <c r="BG67" i="123" s="1"/>
  <c r="BO74" i="123"/>
  <c r="BQ74" i="123" s="1"/>
  <c r="BP64" i="123"/>
  <c r="BR64" i="123" s="1"/>
  <c r="BO46" i="123"/>
  <c r="BQ46" i="123" s="1"/>
  <c r="Q67" i="123"/>
  <c r="S67" i="123" s="1"/>
  <c r="AB75" i="123"/>
  <c r="AD75" i="123" s="1"/>
  <c r="AA68" i="123"/>
  <c r="AC68" i="123" s="1"/>
  <c r="AK73" i="123"/>
  <c r="AM73" i="123" s="1"/>
  <c r="AU62" i="123"/>
  <c r="AW62" i="123" s="1"/>
  <c r="AU49" i="123"/>
  <c r="AW49" i="123" s="1"/>
  <c r="BO63" i="123"/>
  <c r="BQ63" i="123" s="1"/>
  <c r="BO53" i="123"/>
  <c r="BQ53" i="123" s="1"/>
  <c r="BP46" i="123"/>
  <c r="BR46" i="123" s="1"/>
  <c r="R50" i="123"/>
  <c r="T50" i="123" s="1"/>
  <c r="Q71" i="123"/>
  <c r="S71" i="123" s="1"/>
  <c r="R70" i="123"/>
  <c r="T70" i="123" s="1"/>
  <c r="Q54" i="123"/>
  <c r="S54" i="123" s="1"/>
  <c r="Q46" i="123"/>
  <c r="S46" i="123" s="1"/>
  <c r="AB66" i="123"/>
  <c r="AD66" i="123" s="1"/>
  <c r="AB50" i="123"/>
  <c r="AD50" i="123" s="1"/>
  <c r="AK70" i="123"/>
  <c r="AM70" i="123" s="1"/>
  <c r="AK62" i="123"/>
  <c r="AM62" i="123" s="1"/>
  <c r="AK54" i="123"/>
  <c r="AM54" i="123" s="1"/>
  <c r="AK51" i="123"/>
  <c r="AM51" i="123" s="1"/>
  <c r="AK48" i="123"/>
  <c r="AM48" i="123" s="1"/>
  <c r="AL46" i="123"/>
  <c r="AN46" i="123" s="1"/>
  <c r="AV74" i="123"/>
  <c r="AX74" i="123" s="1"/>
  <c r="AU72" i="123"/>
  <c r="AW72" i="123" s="1"/>
  <c r="AV66" i="123"/>
  <c r="AX66" i="123" s="1"/>
  <c r="AU51" i="123"/>
  <c r="AW51" i="123" s="1"/>
  <c r="AU50" i="123"/>
  <c r="AW50" i="123" s="1"/>
  <c r="AU47" i="123"/>
  <c r="AW47" i="123" s="1"/>
  <c r="AU46" i="123"/>
  <c r="AW46" i="123" s="1"/>
  <c r="BE62" i="123"/>
  <c r="BG62" i="123" s="1"/>
  <c r="BE59" i="123"/>
  <c r="BG59" i="123" s="1"/>
  <c r="BE54" i="123"/>
  <c r="BG54" i="123" s="1"/>
  <c r="BE48" i="123"/>
  <c r="BG48" i="123" s="1"/>
  <c r="BF46" i="123"/>
  <c r="BH46" i="123" s="1"/>
  <c r="BP75" i="123"/>
  <c r="BR75" i="123" s="1"/>
  <c r="BO70" i="123"/>
  <c r="BQ70" i="123" s="1"/>
  <c r="BO69" i="123"/>
  <c r="BQ69" i="123" s="1"/>
  <c r="BP60" i="123"/>
  <c r="BR60" i="123" s="1"/>
  <c r="BO59" i="123"/>
  <c r="BQ59" i="123" s="1"/>
  <c r="BO58" i="123"/>
  <c r="BQ58" i="123" s="1"/>
  <c r="BP47" i="123"/>
  <c r="BR47" i="123" s="1"/>
  <c r="G28" i="123"/>
  <c r="R75" i="123"/>
  <c r="T75" i="123" s="1"/>
  <c r="R55" i="123"/>
  <c r="T55" i="123" s="1"/>
  <c r="R47" i="123"/>
  <c r="T47" i="123" s="1"/>
  <c r="AA52" i="123"/>
  <c r="AC52" i="123" s="1"/>
  <c r="AK57" i="123"/>
  <c r="AM57" i="123" s="1"/>
  <c r="AU54" i="123"/>
  <c r="AW54" i="123" s="1"/>
  <c r="BE70" i="123"/>
  <c r="BG70" i="123" s="1"/>
  <c r="R73" i="123"/>
  <c r="T73" i="123" s="1"/>
  <c r="R69" i="123"/>
  <c r="T69" i="123" s="1"/>
  <c r="R65" i="123"/>
  <c r="T65" i="123" s="1"/>
  <c r="R61" i="123"/>
  <c r="T61" i="123" s="1"/>
  <c r="R57" i="123"/>
  <c r="T57" i="123" s="1"/>
  <c r="R53" i="123"/>
  <c r="T53" i="123" s="1"/>
  <c r="R49" i="123"/>
  <c r="T49" i="123" s="1"/>
  <c r="Q75" i="123"/>
  <c r="S75" i="123" s="1"/>
  <c r="R74" i="123"/>
  <c r="T74" i="123" s="1"/>
  <c r="Q65" i="123"/>
  <c r="S65" i="123" s="1"/>
  <c r="Q61" i="123"/>
  <c r="S61" i="123" s="1"/>
  <c r="Q57" i="123"/>
  <c r="S57" i="123" s="1"/>
  <c r="Q49" i="123"/>
  <c r="S49" i="123" s="1"/>
  <c r="AB73" i="123"/>
  <c r="AD73" i="123" s="1"/>
  <c r="AB69" i="123"/>
  <c r="AD69" i="123" s="1"/>
  <c r="AB65" i="123"/>
  <c r="AD65" i="123" s="1"/>
  <c r="AB61" i="123"/>
  <c r="AD61" i="123" s="1"/>
  <c r="AB57" i="123"/>
  <c r="AD57" i="123" s="1"/>
  <c r="AB53" i="123"/>
  <c r="AD53" i="123" s="1"/>
  <c r="AB49" i="123"/>
  <c r="AD49" i="123" s="1"/>
  <c r="AA75" i="123"/>
  <c r="AC75" i="123" s="1"/>
  <c r="AA60" i="123"/>
  <c r="AC60" i="123" s="1"/>
  <c r="AA58" i="123"/>
  <c r="AC58" i="123" s="1"/>
  <c r="AL47" i="123"/>
  <c r="AN47" i="123" s="1"/>
  <c r="AK46" i="123"/>
  <c r="AM46" i="123" s="1"/>
  <c r="AV75" i="123"/>
  <c r="AX75" i="123" s="1"/>
  <c r="AU70" i="123"/>
  <c r="AW70" i="123" s="1"/>
  <c r="AV69" i="123"/>
  <c r="AX69" i="123" s="1"/>
  <c r="AV67" i="123"/>
  <c r="AX67" i="123" s="1"/>
  <c r="AV54" i="123"/>
  <c r="AX54" i="123" s="1"/>
  <c r="AU52" i="123"/>
  <c r="AW52" i="123" s="1"/>
  <c r="AU48" i="123"/>
  <c r="AW48" i="123" s="1"/>
  <c r="BF74" i="123"/>
  <c r="BH74" i="123" s="1"/>
  <c r="BF70" i="123"/>
  <c r="BH70" i="123" s="1"/>
  <c r="BF68" i="123"/>
  <c r="BH68" i="123" s="1"/>
  <c r="BF47" i="123"/>
  <c r="BH47" i="123" s="1"/>
  <c r="BE46" i="123"/>
  <c r="BG46" i="123" s="1"/>
  <c r="BO75" i="123"/>
  <c r="BQ75" i="123" s="1"/>
  <c r="BP63" i="123"/>
  <c r="BR63" i="123" s="1"/>
  <c r="BO60" i="123"/>
  <c r="BQ60" i="123" s="1"/>
  <c r="BO52" i="123"/>
  <c r="BQ52" i="123" s="1"/>
  <c r="BP48" i="123"/>
  <c r="BR48" i="123" s="1"/>
  <c r="H66" i="123"/>
  <c r="J66" i="123" s="1"/>
  <c r="H54" i="123"/>
  <c r="J54" i="123" s="1"/>
  <c r="Q64" i="123"/>
  <c r="S64" i="123" s="1"/>
  <c r="Q60" i="123"/>
  <c r="S60" i="123" s="1"/>
  <c r="BO50" i="123"/>
  <c r="BQ50" i="123" s="1"/>
  <c r="BP50" i="123"/>
  <c r="BR50" i="123" s="1"/>
  <c r="H69" i="123"/>
  <c r="J69" i="123" s="1"/>
  <c r="H61" i="123"/>
  <c r="J61" i="123" s="1"/>
  <c r="H49" i="123"/>
  <c r="J49" i="123" s="1"/>
  <c r="BO66" i="123"/>
  <c r="BQ66" i="123" s="1"/>
  <c r="BP66" i="123"/>
  <c r="BR66" i="123" s="1"/>
  <c r="H70" i="123"/>
  <c r="J70" i="123" s="1"/>
  <c r="H58" i="123"/>
  <c r="J58" i="123" s="1"/>
  <c r="H46" i="123"/>
  <c r="J46" i="123" s="1"/>
  <c r="Q72" i="123"/>
  <c r="S72" i="123" s="1"/>
  <c r="H73" i="123"/>
  <c r="J73" i="123" s="1"/>
  <c r="H65" i="123"/>
  <c r="J65" i="123" s="1"/>
  <c r="H57" i="123"/>
  <c r="J57" i="123" s="1"/>
  <c r="G74" i="123"/>
  <c r="I74" i="123" s="1"/>
  <c r="G62" i="123"/>
  <c r="I62" i="123" s="1"/>
  <c r="G50" i="123"/>
  <c r="I50" i="123" s="1"/>
  <c r="Q55" i="123"/>
  <c r="S55" i="123" s="1"/>
  <c r="Q51" i="123"/>
  <c r="S51" i="123" s="1"/>
  <c r="Q47" i="123"/>
  <c r="S47" i="123" s="1"/>
  <c r="AB71" i="123"/>
  <c r="AD71" i="123" s="1"/>
  <c r="AB67" i="123"/>
  <c r="AD67" i="123" s="1"/>
  <c r="AB63" i="123"/>
  <c r="AD63" i="123" s="1"/>
  <c r="AB59" i="123"/>
  <c r="AD59" i="123" s="1"/>
  <c r="AB55" i="123"/>
  <c r="AD55" i="123" s="1"/>
  <c r="AB51" i="123"/>
  <c r="AD51" i="123" s="1"/>
  <c r="AB47" i="123"/>
  <c r="AD47" i="123" s="1"/>
  <c r="AA72" i="123"/>
  <c r="AC72" i="123" s="1"/>
  <c r="AA64" i="123"/>
  <c r="AC64" i="123" s="1"/>
  <c r="AA56" i="123"/>
  <c r="AC56" i="123" s="1"/>
  <c r="AA48" i="123"/>
  <c r="AC48" i="123" s="1"/>
  <c r="AL70" i="123"/>
  <c r="AN70" i="123" s="1"/>
  <c r="Q68" i="123"/>
  <c r="S68" i="123" s="1"/>
  <c r="H53" i="123"/>
  <c r="J53" i="123" s="1"/>
  <c r="BO111" i="123"/>
  <c r="BQ111" i="123" s="1"/>
  <c r="AA42" i="123"/>
  <c r="AC42" i="123" s="1"/>
  <c r="Q56" i="123"/>
  <c r="S56" i="123" s="1"/>
  <c r="Q52" i="123"/>
  <c r="S52" i="123" s="1"/>
  <c r="Q48" i="123"/>
  <c r="S48" i="123" s="1"/>
  <c r="AA74" i="123"/>
  <c r="AC74" i="123" s="1"/>
  <c r="AA70" i="123"/>
  <c r="AC70" i="123" s="1"/>
  <c r="AA62" i="123"/>
  <c r="AC62" i="123" s="1"/>
  <c r="AA54" i="123"/>
  <c r="AC54" i="123" s="1"/>
  <c r="AA46" i="123"/>
  <c r="AC46" i="123" s="1"/>
  <c r="AL71" i="123"/>
  <c r="AN71" i="123" s="1"/>
  <c r="AL62" i="123"/>
  <c r="AN62" i="123" s="1"/>
  <c r="AL60" i="123"/>
  <c r="AN60" i="123" s="1"/>
  <c r="AA73" i="123"/>
  <c r="AC73" i="123" s="1"/>
  <c r="AA69" i="123"/>
  <c r="AC69" i="123" s="1"/>
  <c r="AA65" i="123"/>
  <c r="AC65" i="123" s="1"/>
  <c r="AA61" i="123"/>
  <c r="AC61" i="123" s="1"/>
  <c r="AA57" i="123"/>
  <c r="AC57" i="123" s="1"/>
  <c r="AA53" i="123"/>
  <c r="AC53" i="123" s="1"/>
  <c r="AA49" i="123"/>
  <c r="AC49" i="123" s="1"/>
  <c r="AK71" i="123"/>
  <c r="AM71" i="123" s="1"/>
  <c r="AK69" i="123"/>
  <c r="AM69" i="123" s="1"/>
  <c r="AL67" i="123"/>
  <c r="AN67" i="123" s="1"/>
  <c r="AL66" i="123"/>
  <c r="AN66" i="123" s="1"/>
  <c r="AK64" i="123"/>
  <c r="AM64" i="123" s="1"/>
  <c r="AK55" i="123"/>
  <c r="AM55" i="123" s="1"/>
  <c r="AK53" i="123"/>
  <c r="AM53" i="123" s="1"/>
  <c r="AL51" i="123"/>
  <c r="AN51" i="123" s="1"/>
  <c r="AL50" i="123"/>
  <c r="AN50" i="123" s="1"/>
  <c r="AA71" i="123"/>
  <c r="AC71" i="123" s="1"/>
  <c r="AA67" i="123"/>
  <c r="AC67" i="123" s="1"/>
  <c r="AA63" i="123"/>
  <c r="AC63" i="123" s="1"/>
  <c r="AA59" i="123"/>
  <c r="AC59" i="123" s="1"/>
  <c r="AA55" i="123"/>
  <c r="AC55" i="123" s="1"/>
  <c r="AA51" i="123"/>
  <c r="AC51" i="123" s="1"/>
  <c r="AA47" i="123"/>
  <c r="AC47" i="123" s="1"/>
  <c r="AK63" i="123"/>
  <c r="AM63" i="123" s="1"/>
  <c r="AK61" i="123"/>
  <c r="AM61" i="123" s="1"/>
  <c r="AK49" i="123"/>
  <c r="AM49" i="123" s="1"/>
  <c r="AU67" i="123"/>
  <c r="AW67" i="123" s="1"/>
  <c r="AU65" i="123"/>
  <c r="AW65" i="123" s="1"/>
  <c r="AU64" i="123"/>
  <c r="AW64" i="123" s="1"/>
  <c r="AU55" i="123"/>
  <c r="AW55" i="123" s="1"/>
  <c r="AU53" i="123"/>
  <c r="AW53" i="123" s="1"/>
  <c r="BE71" i="123"/>
  <c r="BG71" i="123" s="1"/>
  <c r="BE69" i="123"/>
  <c r="BG69" i="123" s="1"/>
  <c r="BF67" i="123"/>
  <c r="BH67" i="123" s="1"/>
  <c r="BF66" i="123"/>
  <c r="BH66" i="123" s="1"/>
  <c r="BE64" i="123"/>
  <c r="BG64" i="123" s="1"/>
  <c r="BE55" i="123"/>
  <c r="BG55" i="123" s="1"/>
  <c r="BE53" i="123"/>
  <c r="BG53" i="123" s="1"/>
  <c r="BF51" i="123"/>
  <c r="BH51" i="123" s="1"/>
  <c r="BF50" i="123"/>
  <c r="BH50" i="123" s="1"/>
  <c r="BP73" i="123"/>
  <c r="BR73" i="123" s="1"/>
  <c r="BP68" i="123"/>
  <c r="BR68" i="123" s="1"/>
  <c r="BP67" i="123"/>
  <c r="BR67" i="123" s="1"/>
  <c r="BO64" i="123"/>
  <c r="BQ64" i="123" s="1"/>
  <c r="BO57" i="123"/>
  <c r="BQ57" i="123" s="1"/>
  <c r="BP52" i="123"/>
  <c r="BR52" i="123" s="1"/>
  <c r="BP51" i="123"/>
  <c r="BR51" i="123" s="1"/>
  <c r="BO48" i="123"/>
  <c r="BQ48" i="123" s="1"/>
  <c r="AV63" i="123"/>
  <c r="AX63" i="123" s="1"/>
  <c r="AV62" i="123"/>
  <c r="AX62" i="123" s="1"/>
  <c r="BF65" i="123"/>
  <c r="BH65" i="123" s="1"/>
  <c r="BF63" i="123"/>
  <c r="BH63" i="123" s="1"/>
  <c r="BF62" i="123"/>
  <c r="BH62" i="123" s="1"/>
  <c r="BE51" i="123"/>
  <c r="BG51" i="123" s="1"/>
  <c r="BP72" i="123"/>
  <c r="BR72" i="123" s="1"/>
  <c r="BP71" i="123"/>
  <c r="BR71" i="123" s="1"/>
  <c r="BP61" i="123"/>
  <c r="BR61" i="123" s="1"/>
  <c r="BP56" i="123"/>
  <c r="BR56" i="123" s="1"/>
  <c r="BP55" i="123"/>
  <c r="BR55" i="123" s="1"/>
  <c r="AU75" i="123"/>
  <c r="AW75" i="123" s="1"/>
  <c r="AU73" i="123"/>
  <c r="AW73" i="123" s="1"/>
  <c r="AV71" i="123"/>
  <c r="AX71" i="123" s="1"/>
  <c r="AV70" i="123"/>
  <c r="AX70" i="123" s="1"/>
  <c r="AU68" i="123"/>
  <c r="AW68" i="123" s="1"/>
  <c r="AU63" i="123"/>
  <c r="AW63" i="123" s="1"/>
  <c r="AV61" i="123"/>
  <c r="AX61" i="123" s="1"/>
  <c r="AV59" i="123"/>
  <c r="AX59" i="123" s="1"/>
  <c r="AV58" i="123"/>
  <c r="AX58" i="123" s="1"/>
  <c r="AV56" i="123"/>
  <c r="AX56" i="123" s="1"/>
  <c r="AV51" i="123"/>
  <c r="AX51" i="123" s="1"/>
  <c r="AV49" i="123"/>
  <c r="AX49" i="123" s="1"/>
  <c r="AV48" i="123"/>
  <c r="AX48" i="123" s="1"/>
  <c r="AV47" i="123"/>
  <c r="AX47" i="123" s="1"/>
  <c r="BE72" i="123"/>
  <c r="BG72" i="123" s="1"/>
  <c r="BE63" i="123"/>
  <c r="BG63" i="123" s="1"/>
  <c r="BE61" i="123"/>
  <c r="BG61" i="123" s="1"/>
  <c r="BE56" i="123"/>
  <c r="BG56" i="123" s="1"/>
  <c r="BE49" i="123"/>
  <c r="BG49" i="123" s="1"/>
  <c r="BO72" i="123"/>
  <c r="BQ72" i="123" s="1"/>
  <c r="BO65" i="123"/>
  <c r="BQ65" i="123" s="1"/>
  <c r="BO56" i="123"/>
  <c r="BQ56" i="123" s="1"/>
  <c r="BO49" i="123"/>
  <c r="BQ49" i="123" s="1"/>
  <c r="BP69" i="123"/>
  <c r="BR69" i="123" s="1"/>
  <c r="BP65" i="123"/>
  <c r="BR65" i="123" s="1"/>
  <c r="BP57" i="123"/>
  <c r="BR57" i="123" s="1"/>
  <c r="BP53" i="123"/>
  <c r="BR53" i="123" s="1"/>
  <c r="BP49" i="123"/>
  <c r="BR49" i="123" s="1"/>
  <c r="BO73" i="123"/>
  <c r="BQ73" i="123" s="1"/>
  <c r="BO61" i="123"/>
  <c r="BQ61" i="123" s="1"/>
  <c r="BF69" i="123"/>
  <c r="BH69" i="123" s="1"/>
  <c r="BF61" i="123"/>
  <c r="BH61" i="123" s="1"/>
  <c r="BF53" i="123"/>
  <c r="BH53" i="123" s="1"/>
  <c r="BE73" i="123"/>
  <c r="BG73" i="123" s="1"/>
  <c r="BF72" i="123"/>
  <c r="BH72" i="123" s="1"/>
  <c r="BE65" i="123"/>
  <c r="BG65" i="123" s="1"/>
  <c r="BF64" i="123"/>
  <c r="BH64" i="123" s="1"/>
  <c r="BF60" i="123"/>
  <c r="BH60" i="123" s="1"/>
  <c r="BE57" i="123"/>
  <c r="BG57" i="123" s="1"/>
  <c r="BF56" i="123"/>
  <c r="BH56" i="123" s="1"/>
  <c r="BF52" i="123"/>
  <c r="BH52" i="123" s="1"/>
  <c r="BF48" i="123"/>
  <c r="BH48" i="123" s="1"/>
  <c r="BE68" i="123"/>
  <c r="BG68" i="123" s="1"/>
  <c r="AV73" i="123"/>
  <c r="AX73" i="123" s="1"/>
  <c r="AV65" i="123"/>
  <c r="AX65" i="123" s="1"/>
  <c r="AV57" i="123"/>
  <c r="AX57" i="123" s="1"/>
  <c r="AV53" i="123"/>
  <c r="AX53" i="123" s="1"/>
  <c r="AV72" i="123"/>
  <c r="AX72" i="123" s="1"/>
  <c r="AU69" i="123"/>
  <c r="AW69" i="123" s="1"/>
  <c r="AV68" i="123"/>
  <c r="AX68" i="123" s="1"/>
  <c r="AU61" i="123"/>
  <c r="AW61" i="123" s="1"/>
  <c r="AV60" i="123"/>
  <c r="AX60" i="123" s="1"/>
  <c r="AU56" i="123"/>
  <c r="AW56" i="123" s="1"/>
  <c r="AL69" i="123"/>
  <c r="AN69" i="123" s="1"/>
  <c r="AL61" i="123"/>
  <c r="AN61" i="123" s="1"/>
  <c r="AL53" i="123"/>
  <c r="AN53" i="123" s="1"/>
  <c r="AL68" i="123"/>
  <c r="AN68" i="123" s="1"/>
  <c r="AK65" i="123"/>
  <c r="AM65" i="123" s="1"/>
  <c r="AL64" i="123"/>
  <c r="AN64" i="123" s="1"/>
  <c r="AL52" i="123"/>
  <c r="AN52" i="123" s="1"/>
  <c r="AL48" i="123"/>
  <c r="AN48" i="123" s="1"/>
  <c r="AK72" i="123"/>
  <c r="AM72" i="123" s="1"/>
  <c r="AK60" i="123"/>
  <c r="AM60" i="123" s="1"/>
  <c r="AK56" i="123"/>
  <c r="AM56" i="123" s="1"/>
  <c r="AL73" i="123"/>
  <c r="AN73" i="123" s="1"/>
  <c r="AL57" i="123"/>
  <c r="AN57" i="123" s="1"/>
  <c r="AU37" i="123"/>
  <c r="AW37" i="123" s="1"/>
  <c r="G37" i="123"/>
  <c r="I37" i="123" s="1"/>
  <c r="AV113" i="123"/>
  <c r="AX113" i="123" s="1"/>
  <c r="AL37" i="123"/>
  <c r="AN37" i="123" s="1"/>
  <c r="BP36" i="123"/>
  <c r="BR36" i="123" s="1"/>
  <c r="AL35" i="123"/>
  <c r="AN35" i="123" s="1"/>
  <c r="H34" i="123"/>
  <c r="J34" i="123" s="1"/>
  <c r="AA43" i="123"/>
  <c r="AC43" i="123" s="1"/>
  <c r="Q34" i="123"/>
  <c r="S34" i="123" s="1"/>
  <c r="BE116" i="123"/>
  <c r="BG116" i="123" s="1"/>
  <c r="BE114" i="123"/>
  <c r="BG114" i="123" s="1"/>
  <c r="AK39" i="123"/>
  <c r="AM39" i="123" s="1"/>
  <c r="BP116" i="123"/>
  <c r="BR116" i="123" s="1"/>
  <c r="AK112" i="123"/>
  <c r="AM112" i="123" s="1"/>
  <c r="BE37" i="123"/>
  <c r="BG37" i="123" s="1"/>
  <c r="AU42" i="123"/>
  <c r="AW42" i="123" s="1"/>
  <c r="Q42" i="123"/>
  <c r="S42" i="123" s="1"/>
  <c r="AL39" i="123"/>
  <c r="AN39" i="123" s="1"/>
  <c r="AB38" i="123"/>
  <c r="AD38" i="123" s="1"/>
  <c r="Q35" i="123"/>
  <c r="S35" i="123" s="1"/>
  <c r="AU34" i="123"/>
  <c r="AW34" i="123" s="1"/>
  <c r="G34" i="123"/>
  <c r="I34" i="123" s="1"/>
  <c r="AU44" i="123"/>
  <c r="AW44" i="123" s="1"/>
  <c r="G44" i="123"/>
  <c r="I44" i="123" s="1"/>
  <c r="BO116" i="123"/>
  <c r="BQ116" i="123" s="1"/>
  <c r="AA113" i="123"/>
  <c r="AC113" i="123" s="1"/>
  <c r="BO110" i="123"/>
  <c r="BQ110" i="123" s="1"/>
  <c r="AL109" i="123"/>
  <c r="AN109" i="123" s="1"/>
  <c r="H45" i="123"/>
  <c r="J45" i="123" s="1"/>
  <c r="AU41" i="123"/>
  <c r="AW41" i="123" s="1"/>
  <c r="BO39" i="123"/>
  <c r="BQ39" i="123" s="1"/>
  <c r="BF37" i="123"/>
  <c r="BH37" i="123" s="1"/>
  <c r="AV37" i="123"/>
  <c r="AX37" i="123" s="1"/>
  <c r="AU109" i="123"/>
  <c r="AW109" i="123" s="1"/>
  <c r="AK43" i="123"/>
  <c r="AM43" i="123" s="1"/>
  <c r="AU38" i="123"/>
  <c r="AW38" i="123" s="1"/>
  <c r="G38" i="123"/>
  <c r="I38" i="123" s="1"/>
  <c r="AL112" i="123"/>
  <c r="AN112" i="123" s="1"/>
  <c r="BP111" i="123"/>
  <c r="BR111" i="123" s="1"/>
  <c r="AU45" i="123"/>
  <c r="AW45" i="123" s="1"/>
  <c r="R45" i="123"/>
  <c r="T45" i="123" s="1"/>
  <c r="G45" i="123"/>
  <c r="I45" i="123" s="1"/>
  <c r="BP42" i="123"/>
  <c r="BR42" i="123" s="1"/>
  <c r="H42" i="123"/>
  <c r="J42" i="123" s="1"/>
  <c r="AK113" i="123"/>
  <c r="AM113" i="123" s="1"/>
  <c r="BE42" i="123"/>
  <c r="BG42" i="123" s="1"/>
  <c r="BE38" i="123"/>
  <c r="BG38" i="123" s="1"/>
  <c r="BE115" i="123"/>
  <c r="BG115" i="123" s="1"/>
  <c r="BF114" i="123"/>
  <c r="BH114" i="123" s="1"/>
  <c r="BO113" i="123"/>
  <c r="BQ113" i="123" s="1"/>
  <c r="AL113" i="123"/>
  <c r="AN113" i="123" s="1"/>
  <c r="G110" i="123"/>
  <c r="I110" i="123" s="1"/>
  <c r="BF109" i="123"/>
  <c r="BH109" i="123" s="1"/>
  <c r="AV109" i="123"/>
  <c r="AX109" i="123" s="1"/>
  <c r="H109" i="123"/>
  <c r="J109" i="123" s="1"/>
  <c r="AK44" i="123"/>
  <c r="AM44" i="123" s="1"/>
  <c r="H44" i="123"/>
  <c r="J44" i="123" s="1"/>
  <c r="R43" i="123"/>
  <c r="T43" i="123" s="1"/>
  <c r="BO42" i="123"/>
  <c r="BQ42" i="123" s="1"/>
  <c r="R41" i="123"/>
  <c r="T41" i="123" s="1"/>
  <c r="BE39" i="123"/>
  <c r="BG39" i="123" s="1"/>
  <c r="BO38" i="123"/>
  <c r="BQ38" i="123" s="1"/>
  <c r="AV38" i="123"/>
  <c r="AX38" i="123" s="1"/>
  <c r="AA38" i="123"/>
  <c r="AC38" i="123" s="1"/>
  <c r="Q109" i="123"/>
  <c r="S109" i="123" s="1"/>
  <c r="BE40" i="123"/>
  <c r="BG40" i="123" s="1"/>
  <c r="AU39" i="123"/>
  <c r="AW39" i="123" s="1"/>
  <c r="Q38" i="123"/>
  <c r="S38" i="123" s="1"/>
  <c r="BF116" i="123"/>
  <c r="BH116" i="123" s="1"/>
  <c r="BP115" i="123"/>
  <c r="BR115" i="123" s="1"/>
  <c r="R110" i="123"/>
  <c r="T110" i="123" s="1"/>
  <c r="BP109" i="123"/>
  <c r="BR109" i="123" s="1"/>
  <c r="BP45" i="123"/>
  <c r="BR45" i="123" s="1"/>
  <c r="AV45" i="123"/>
  <c r="AX45" i="123" s="1"/>
  <c r="BP44" i="123"/>
  <c r="BR44" i="123" s="1"/>
  <c r="Q41" i="123"/>
  <c r="S41" i="123" s="1"/>
  <c r="AL116" i="123"/>
  <c r="AN116" i="123" s="1"/>
  <c r="Q116" i="123"/>
  <c r="S116" i="123" s="1"/>
  <c r="BF115" i="123"/>
  <c r="BH115" i="123" s="1"/>
  <c r="H115" i="123"/>
  <c r="J115" i="123" s="1"/>
  <c r="Q114" i="123"/>
  <c r="S114" i="123" s="1"/>
  <c r="G114" i="123"/>
  <c r="I114" i="123" s="1"/>
  <c r="AU112" i="123"/>
  <c r="AW112" i="123" s="1"/>
  <c r="AA112" i="123"/>
  <c r="AC112" i="123" s="1"/>
  <c r="H112" i="123"/>
  <c r="J112" i="123" s="1"/>
  <c r="Q111" i="123"/>
  <c r="S111" i="123" s="1"/>
  <c r="AU110" i="123"/>
  <c r="AW110" i="123" s="1"/>
  <c r="Q110" i="123"/>
  <c r="S110" i="123" s="1"/>
  <c r="BE109" i="123"/>
  <c r="BG109" i="123" s="1"/>
  <c r="AK109" i="123"/>
  <c r="AM109" i="123" s="1"/>
  <c r="G109" i="123"/>
  <c r="I109" i="123" s="1"/>
  <c r="AB45" i="123"/>
  <c r="AD45" i="123" s="1"/>
  <c r="AB44" i="123"/>
  <c r="AD44" i="123" s="1"/>
  <c r="BO43" i="123"/>
  <c r="BQ43" i="123" s="1"/>
  <c r="AL43" i="123"/>
  <c r="AN43" i="123" s="1"/>
  <c r="AB43" i="123"/>
  <c r="AD43" i="123" s="1"/>
  <c r="AB42" i="123"/>
  <c r="AD42" i="123" s="1"/>
  <c r="R42" i="123"/>
  <c r="T42" i="123" s="1"/>
  <c r="AL41" i="123"/>
  <c r="AN41" i="123" s="1"/>
  <c r="AU40" i="123"/>
  <c r="AW40" i="123" s="1"/>
  <c r="Q39" i="123"/>
  <c r="S39" i="123" s="1"/>
  <c r="BP38" i="123"/>
  <c r="BR38" i="123" s="1"/>
  <c r="H38" i="123"/>
  <c r="J38" i="123" s="1"/>
  <c r="R37" i="123"/>
  <c r="T37" i="123" s="1"/>
  <c r="H37" i="123"/>
  <c r="J37" i="123" s="1"/>
  <c r="AL36" i="123"/>
  <c r="AN36" i="123" s="1"/>
  <c r="Q36" i="123"/>
  <c r="S36" i="123" s="1"/>
  <c r="BP35" i="123"/>
  <c r="BR35" i="123" s="1"/>
  <c r="BO34" i="123"/>
  <c r="BQ34" i="123" s="1"/>
  <c r="AA34" i="123"/>
  <c r="AC34" i="123" s="1"/>
  <c r="AV116" i="123"/>
  <c r="AX116" i="123" s="1"/>
  <c r="AK115" i="123"/>
  <c r="AM115" i="123" s="1"/>
  <c r="R114" i="123"/>
  <c r="T114" i="123" s="1"/>
  <c r="H113" i="123"/>
  <c r="J113" i="123" s="1"/>
  <c r="R112" i="123"/>
  <c r="T112" i="123" s="1"/>
  <c r="AB111" i="123"/>
  <c r="AD111" i="123" s="1"/>
  <c r="BE110" i="123"/>
  <c r="BG110" i="123" s="1"/>
  <c r="AB109" i="123"/>
  <c r="AD109" i="123" s="1"/>
  <c r="AL45" i="123"/>
  <c r="AN45" i="123" s="1"/>
  <c r="AV44" i="123"/>
  <c r="AX44" i="123" s="1"/>
  <c r="AL44" i="123"/>
  <c r="AN44" i="123" s="1"/>
  <c r="BF43" i="123"/>
  <c r="BH43" i="123" s="1"/>
  <c r="AV42" i="123"/>
  <c r="AX42" i="123" s="1"/>
  <c r="BF41" i="123"/>
  <c r="BH41" i="123" s="1"/>
  <c r="AV41" i="123"/>
  <c r="AX41" i="123" s="1"/>
  <c r="H41" i="123"/>
  <c r="J41" i="123" s="1"/>
  <c r="AL40" i="123"/>
  <c r="AN40" i="123" s="1"/>
  <c r="Q37" i="123"/>
  <c r="S37" i="123" s="1"/>
  <c r="AV36" i="123"/>
  <c r="AX36" i="123" s="1"/>
  <c r="AK36" i="123"/>
  <c r="AM36" i="123" s="1"/>
  <c r="BO35" i="123"/>
  <c r="BQ35" i="123" s="1"/>
  <c r="BE35" i="123"/>
  <c r="BG35" i="123" s="1"/>
  <c r="G35" i="123"/>
  <c r="I35" i="123" s="1"/>
  <c r="AK114" i="123"/>
  <c r="AM114" i="123" s="1"/>
  <c r="G113" i="123"/>
  <c r="I113" i="123" s="1"/>
  <c r="Q112" i="123"/>
  <c r="S112" i="123" s="1"/>
  <c r="AA109" i="123"/>
  <c r="AC109" i="123" s="1"/>
  <c r="AK45" i="123"/>
  <c r="AM45" i="123" s="1"/>
  <c r="BE41" i="123"/>
  <c r="BG41" i="123" s="1"/>
  <c r="G41" i="123"/>
  <c r="I41" i="123" s="1"/>
  <c r="AK40" i="123"/>
  <c r="AM40" i="123" s="1"/>
  <c r="AU36" i="123"/>
  <c r="AW36" i="123" s="1"/>
  <c r="AA114" i="123"/>
  <c r="AC114" i="123" s="1"/>
  <c r="AB114" i="123"/>
  <c r="AD114" i="123" s="1"/>
  <c r="AU111" i="123"/>
  <c r="AW111" i="123" s="1"/>
  <c r="R111" i="123"/>
  <c r="T111" i="123" s="1"/>
  <c r="BP110" i="123"/>
  <c r="BR110" i="123" s="1"/>
  <c r="BF110" i="123"/>
  <c r="BH110" i="123" s="1"/>
  <c r="G40" i="123"/>
  <c r="I40" i="123" s="1"/>
  <c r="H40" i="123"/>
  <c r="J40" i="123" s="1"/>
  <c r="BP34" i="123"/>
  <c r="BR34" i="123" s="1"/>
  <c r="AA116" i="123"/>
  <c r="AC116" i="123" s="1"/>
  <c r="BO40" i="123"/>
  <c r="BQ40" i="123" s="1"/>
  <c r="AV40" i="123"/>
  <c r="AX40" i="123" s="1"/>
  <c r="AA37" i="123"/>
  <c r="AC37" i="123" s="1"/>
  <c r="AB34" i="123"/>
  <c r="AD34" i="123" s="1"/>
  <c r="BE34" i="123"/>
  <c r="BG34" i="123" s="1"/>
  <c r="AA115" i="123"/>
  <c r="AC115" i="123" s="1"/>
  <c r="Q113" i="123"/>
  <c r="S113" i="123" s="1"/>
  <c r="R113" i="123"/>
  <c r="T113" i="123" s="1"/>
  <c r="BE111" i="123"/>
  <c r="BG111" i="123" s="1"/>
  <c r="BE45" i="123"/>
  <c r="BG45" i="123" s="1"/>
  <c r="BF45" i="123"/>
  <c r="BH45" i="123" s="1"/>
  <c r="AA40" i="123"/>
  <c r="AC40" i="123" s="1"/>
  <c r="G36" i="123"/>
  <c r="I36" i="123" s="1"/>
  <c r="AA35" i="123"/>
  <c r="AC35" i="123" s="1"/>
  <c r="AU115" i="123"/>
  <c r="AW115" i="123" s="1"/>
  <c r="AB115" i="123"/>
  <c r="AD115" i="123" s="1"/>
  <c r="BO41" i="123"/>
  <c r="BQ41" i="123" s="1"/>
  <c r="AA39" i="123"/>
  <c r="AC39" i="123" s="1"/>
  <c r="AA36" i="123"/>
  <c r="AC36" i="123" s="1"/>
  <c r="H36" i="123"/>
  <c r="J36" i="123" s="1"/>
  <c r="AK35" i="123"/>
  <c r="AM35" i="123" s="1"/>
  <c r="G115" i="123"/>
  <c r="I115" i="123" s="1"/>
  <c r="BO114" i="123"/>
  <c r="BQ114" i="123" s="1"/>
  <c r="AU114" i="123"/>
  <c r="AW114" i="123" s="1"/>
  <c r="BP113" i="123"/>
  <c r="BR113" i="123" s="1"/>
  <c r="AU113" i="123"/>
  <c r="AW113" i="123" s="1"/>
  <c r="AB113" i="123"/>
  <c r="AD113" i="123" s="1"/>
  <c r="BF112" i="123"/>
  <c r="BH112" i="123" s="1"/>
  <c r="G112" i="123"/>
  <c r="I112" i="123" s="1"/>
  <c r="H111" i="123"/>
  <c r="J111" i="123" s="1"/>
  <c r="AV110" i="123"/>
  <c r="AX110" i="123" s="1"/>
  <c r="AL110" i="123"/>
  <c r="AN110" i="123" s="1"/>
  <c r="H110" i="123"/>
  <c r="J110" i="123" s="1"/>
  <c r="BO109" i="123"/>
  <c r="BQ109" i="123" s="1"/>
  <c r="Q45" i="123"/>
  <c r="S45" i="123" s="1"/>
  <c r="BO44" i="123"/>
  <c r="BQ44" i="123" s="1"/>
  <c r="AA44" i="123"/>
  <c r="AC44" i="123" s="1"/>
  <c r="Q44" i="123"/>
  <c r="S44" i="123" s="1"/>
  <c r="BP43" i="123"/>
  <c r="BR43" i="123" s="1"/>
  <c r="BE43" i="123"/>
  <c r="BG43" i="123" s="1"/>
  <c r="Q43" i="123"/>
  <c r="S43" i="123" s="1"/>
  <c r="G43" i="123"/>
  <c r="I43" i="123" s="1"/>
  <c r="BF42" i="123"/>
  <c r="BH42" i="123" s="1"/>
  <c r="G42" i="123"/>
  <c r="I42" i="123" s="1"/>
  <c r="AK41" i="123"/>
  <c r="AM41" i="123" s="1"/>
  <c r="BF39" i="123"/>
  <c r="BH39" i="123" s="1"/>
  <c r="R39" i="123"/>
  <c r="T39" i="123" s="1"/>
  <c r="BF38" i="123"/>
  <c r="BH38" i="123" s="1"/>
  <c r="AK38" i="123"/>
  <c r="AM38" i="123" s="1"/>
  <c r="R38" i="123"/>
  <c r="T38" i="123" s="1"/>
  <c r="AK37" i="123"/>
  <c r="AM37" i="123" s="1"/>
  <c r="BO36" i="123"/>
  <c r="BQ36" i="123" s="1"/>
  <c r="R35" i="123"/>
  <c r="T35" i="123" s="1"/>
  <c r="AV34" i="123"/>
  <c r="AX34" i="123" s="1"/>
  <c r="R34" i="123"/>
  <c r="T34" i="123" s="1"/>
  <c r="R116" i="123"/>
  <c r="T116" i="123" s="1"/>
  <c r="BO115" i="123"/>
  <c r="BQ115" i="123" s="1"/>
  <c r="AV115" i="123"/>
  <c r="AX115" i="123" s="1"/>
  <c r="AL114" i="123"/>
  <c r="AN114" i="123" s="1"/>
  <c r="BE112" i="123"/>
  <c r="BG112" i="123" s="1"/>
  <c r="AV111" i="123"/>
  <c r="AX111" i="123" s="1"/>
  <c r="AA111" i="123"/>
  <c r="AC111" i="123" s="1"/>
  <c r="G111" i="123"/>
  <c r="I111" i="123" s="1"/>
  <c r="AK110" i="123"/>
  <c r="AM110" i="123" s="1"/>
  <c r="BP40" i="123"/>
  <c r="BR40" i="123" s="1"/>
  <c r="AB40" i="123"/>
  <c r="AD40" i="123" s="1"/>
  <c r="BP39" i="123"/>
  <c r="BR39" i="123" s="1"/>
  <c r="AB39" i="123"/>
  <c r="AD39" i="123" s="1"/>
  <c r="AB36" i="123"/>
  <c r="AD36" i="123" s="1"/>
  <c r="BF35" i="123"/>
  <c r="BH35" i="123" s="1"/>
  <c r="AB35" i="123"/>
  <c r="AD35" i="123" s="1"/>
  <c r="BF34" i="123"/>
  <c r="BH34" i="123" s="1"/>
  <c r="G116" i="123"/>
  <c r="I116" i="123" s="1"/>
  <c r="H116" i="123"/>
  <c r="J116" i="123" s="1"/>
  <c r="BE113" i="123"/>
  <c r="BG113" i="123" s="1"/>
  <c r="BF113" i="123"/>
  <c r="BH113" i="123" s="1"/>
  <c r="AK111" i="123"/>
  <c r="AM111" i="123" s="1"/>
  <c r="AL111" i="123"/>
  <c r="AN111" i="123" s="1"/>
  <c r="Q40" i="123"/>
  <c r="S40" i="123" s="1"/>
  <c r="R40" i="123"/>
  <c r="T40" i="123" s="1"/>
  <c r="AU35" i="123"/>
  <c r="AW35" i="123" s="1"/>
  <c r="AV35" i="123"/>
  <c r="AX35" i="123" s="1"/>
  <c r="AK116" i="123"/>
  <c r="AM116" i="123" s="1"/>
  <c r="Q115" i="123"/>
  <c r="S115" i="123" s="1"/>
  <c r="R115" i="123"/>
  <c r="T115" i="123" s="1"/>
  <c r="BO112" i="123"/>
  <c r="BQ112" i="123" s="1"/>
  <c r="BP112" i="123"/>
  <c r="BR112" i="123" s="1"/>
  <c r="AA110" i="123"/>
  <c r="AC110" i="123" s="1"/>
  <c r="AB110" i="123"/>
  <c r="AD110" i="123" s="1"/>
  <c r="AA41" i="123"/>
  <c r="AC41" i="123" s="1"/>
  <c r="AB41" i="123"/>
  <c r="AD41" i="123" s="1"/>
  <c r="BE36" i="123"/>
  <c r="BG36" i="123" s="1"/>
  <c r="BF36" i="123"/>
  <c r="BH36" i="123" s="1"/>
  <c r="AL115" i="123"/>
  <c r="AN115" i="123" s="1"/>
  <c r="AV114" i="123"/>
  <c r="AX114" i="123" s="1"/>
  <c r="AB112" i="123"/>
  <c r="AD112" i="123" s="1"/>
  <c r="BE44" i="123"/>
  <c r="BG44" i="123" s="1"/>
  <c r="BF44" i="123"/>
  <c r="BH44" i="123" s="1"/>
  <c r="AU43" i="123"/>
  <c r="AW43" i="123" s="1"/>
  <c r="AV43" i="123"/>
  <c r="AX43" i="123" s="1"/>
  <c r="AK42" i="123"/>
  <c r="AM42" i="123" s="1"/>
  <c r="AL42" i="123"/>
  <c r="AN42" i="123" s="1"/>
  <c r="BO37" i="123"/>
  <c r="BQ37" i="123" s="1"/>
  <c r="BP37" i="123"/>
  <c r="BR37" i="123" s="1"/>
  <c r="AU116" i="123"/>
  <c r="AW116" i="123" s="1"/>
  <c r="AB116" i="123"/>
  <c r="AD116" i="123" s="1"/>
  <c r="BP114" i="123"/>
  <c r="BR114" i="123" s="1"/>
  <c r="H114" i="123"/>
  <c r="J114" i="123" s="1"/>
  <c r="AV112" i="123"/>
  <c r="AX112" i="123" s="1"/>
  <c r="BF111" i="123"/>
  <c r="BH111" i="123" s="1"/>
  <c r="R109" i="123"/>
  <c r="T109" i="123" s="1"/>
  <c r="G103" i="123"/>
  <c r="G39" i="123"/>
  <c r="I39" i="123" s="1"/>
  <c r="H39" i="123"/>
  <c r="J39" i="123" s="1"/>
  <c r="AK34" i="123"/>
  <c r="AM34" i="123" s="1"/>
  <c r="AL34" i="123"/>
  <c r="AN34" i="123" s="1"/>
  <c r="BO45" i="123"/>
  <c r="BQ45" i="123" s="1"/>
  <c r="AA45" i="123"/>
  <c r="AC45" i="123" s="1"/>
  <c r="R44" i="123"/>
  <c r="T44" i="123" s="1"/>
  <c r="H43" i="123"/>
  <c r="J43" i="123" s="1"/>
  <c r="BP41" i="123"/>
  <c r="BR41" i="123" s="1"/>
  <c r="BF40" i="123"/>
  <c r="BH40" i="123" s="1"/>
  <c r="AV39" i="123"/>
  <c r="AX39" i="123" s="1"/>
  <c r="AL38" i="123"/>
  <c r="AN38" i="123" s="1"/>
  <c r="AB37" i="123"/>
  <c r="AD37" i="123" s="1"/>
  <c r="R36" i="123"/>
  <c r="T36" i="123" s="1"/>
  <c r="H35" i="123"/>
  <c r="J35" i="123" s="1"/>
  <c r="T76" i="123" l="1"/>
  <c r="S76" i="123"/>
  <c r="AW76" i="123"/>
  <c r="I151" i="123"/>
  <c r="J151" i="123"/>
  <c r="I76" i="123"/>
  <c r="BQ76" i="123"/>
  <c r="BQ151" i="123"/>
  <c r="BH76" i="123"/>
  <c r="J76" i="123"/>
  <c r="AC76" i="123"/>
  <c r="AM76" i="123"/>
  <c r="BH151" i="123"/>
  <c r="BG151" i="123"/>
  <c r="AX151" i="123"/>
  <c r="AW151" i="123"/>
  <c r="AC151" i="123"/>
  <c r="S151" i="123"/>
  <c r="BR76" i="123"/>
  <c r="AX76" i="123"/>
  <c r="BR151" i="123"/>
  <c r="AM151" i="123"/>
  <c r="AD151" i="123"/>
  <c r="AD76" i="123"/>
  <c r="AN151" i="123"/>
  <c r="AN76" i="123"/>
  <c r="T151" i="123"/>
  <c r="BG76" i="123"/>
  <c r="C79" i="123" l="1"/>
  <c r="C81" i="123" s="1"/>
  <c r="D79" i="123"/>
  <c r="D81" i="123" s="1"/>
  <c r="C154" i="123"/>
  <c r="C156" i="123" s="1"/>
  <c r="D154" i="123"/>
  <c r="D156" i="123" s="1"/>
  <c r="C82" i="123" l="1"/>
  <c r="C7" i="123" s="1"/>
  <c r="C157" i="123"/>
  <c r="C6" i="123" s="1"/>
  <c r="F62" i="133" l="1"/>
  <c r="G62" i="133" s="1"/>
  <c r="F63" i="133"/>
  <c r="G63" i="133" s="1"/>
  <c r="F64" i="133"/>
  <c r="G64" i="133" s="1"/>
  <c r="F65" i="133"/>
  <c r="G65" i="133" s="1"/>
  <c r="F66" i="133"/>
  <c r="G66" i="133" s="1"/>
  <c r="F67" i="133"/>
  <c r="G67" i="133" s="1"/>
  <c r="F68" i="133"/>
  <c r="G68" i="133" s="1"/>
  <c r="F69" i="133"/>
  <c r="G69" i="133" s="1"/>
  <c r="F70" i="133"/>
  <c r="G70" i="133" s="1"/>
  <c r="G71" i="133"/>
  <c r="F72" i="133"/>
  <c r="G72" i="133" s="1"/>
  <c r="F73" i="133"/>
  <c r="G73" i="133" s="1"/>
  <c r="F74" i="133"/>
  <c r="G74" i="133" s="1"/>
  <c r="F75" i="133"/>
  <c r="G75" i="133" s="1"/>
  <c r="F76" i="133"/>
  <c r="G76" i="133" s="1"/>
  <c r="F77" i="133"/>
  <c r="G77" i="133" s="1"/>
  <c r="F78" i="133"/>
  <c r="G78" i="133" s="1"/>
  <c r="F79" i="133"/>
  <c r="G79" i="133" s="1"/>
  <c r="F80" i="133"/>
  <c r="G80" i="133" s="1"/>
  <c r="F81" i="133"/>
  <c r="G81" i="133" s="1"/>
  <c r="F82" i="133"/>
  <c r="G82" i="133" s="1"/>
  <c r="G7" i="86" l="1"/>
  <c r="F7" i="86"/>
  <c r="E7" i="86"/>
  <c r="I25" i="136" l="1"/>
  <c r="H25" i="136"/>
  <c r="G25" i="136"/>
  <c r="I20" i="136"/>
  <c r="I27" i="136" s="1"/>
  <c r="H20" i="136"/>
  <c r="G20" i="136"/>
  <c r="G27" i="136" s="1"/>
  <c r="H33" i="136"/>
  <c r="E36" i="136" s="1"/>
  <c r="K26" i="136"/>
  <c r="J25" i="136"/>
  <c r="F25" i="136"/>
  <c r="E25" i="136"/>
  <c r="K24" i="136"/>
  <c r="K23" i="136"/>
  <c r="K22" i="136"/>
  <c r="J20" i="136"/>
  <c r="F20" i="136"/>
  <c r="E20" i="136"/>
  <c r="K19" i="136"/>
  <c r="K18" i="136"/>
  <c r="K17" i="136"/>
  <c r="K16" i="136"/>
  <c r="K15" i="136"/>
  <c r="H27" i="136" l="1"/>
  <c r="J27" i="136"/>
  <c r="F27" i="136"/>
  <c r="E27" i="136"/>
  <c r="K20" i="136"/>
  <c r="K25" i="136"/>
  <c r="J16" i="113"/>
  <c r="K27" i="136" l="1"/>
  <c r="F89" i="133" l="1"/>
  <c r="G89" i="133" s="1"/>
  <c r="F90" i="133"/>
  <c r="G90" i="133" s="1"/>
  <c r="F91" i="133"/>
  <c r="G91" i="133" s="1"/>
  <c r="F46" i="133"/>
  <c r="G46" i="133" s="1"/>
  <c r="F47" i="133"/>
  <c r="G47" i="133" s="1"/>
  <c r="F48" i="133"/>
  <c r="G48" i="133" s="1"/>
  <c r="F49" i="133"/>
  <c r="G49" i="133" s="1"/>
  <c r="F88" i="133"/>
  <c r="G88" i="133" s="1"/>
  <c r="F87" i="133"/>
  <c r="G87" i="133" s="1"/>
  <c r="F86" i="133"/>
  <c r="G86" i="133" s="1"/>
  <c r="F85" i="133"/>
  <c r="G85" i="133" s="1"/>
  <c r="F84" i="133"/>
  <c r="G84" i="133" s="1"/>
  <c r="F83" i="133"/>
  <c r="G83" i="133" s="1"/>
  <c r="F61" i="133"/>
  <c r="G61" i="133" s="1"/>
  <c r="F60" i="133"/>
  <c r="G60" i="133" s="1"/>
  <c r="F59" i="133"/>
  <c r="G59" i="133" s="1"/>
  <c r="F58" i="133"/>
  <c r="G58" i="133" s="1"/>
  <c r="F57" i="133"/>
  <c r="G57" i="133" s="1"/>
  <c r="F15" i="133"/>
  <c r="G15" i="133" s="1"/>
  <c r="F16" i="133"/>
  <c r="G16" i="133" s="1"/>
  <c r="F17" i="133"/>
  <c r="G17" i="133" s="1"/>
  <c r="F18" i="133"/>
  <c r="G18" i="133" s="1"/>
  <c r="F19" i="133"/>
  <c r="G19" i="133" s="1"/>
  <c r="F20" i="133"/>
  <c r="G20" i="133" s="1"/>
  <c r="F21" i="133"/>
  <c r="G21" i="133" s="1"/>
  <c r="G43" i="133"/>
  <c r="F44" i="133"/>
  <c r="G44" i="133" s="1"/>
  <c r="F45" i="133"/>
  <c r="G45" i="133" s="1"/>
  <c r="F14" i="133"/>
  <c r="G14" i="133" s="1"/>
  <c r="D54" i="133"/>
  <c r="C54" i="133"/>
  <c r="D11" i="133"/>
  <c r="C11" i="133"/>
  <c r="B52" i="133"/>
  <c r="D50" i="133"/>
  <c r="C50" i="133"/>
  <c r="B9" i="133"/>
  <c r="B7" i="133"/>
  <c r="B6" i="133"/>
  <c r="G124" i="133" l="1"/>
  <c r="C7" i="133" s="1"/>
  <c r="E28" i="122" s="1"/>
  <c r="E27" i="122" s="1"/>
  <c r="G50" i="133"/>
  <c r="C6" i="133" s="1"/>
  <c r="D28" i="122" l="1"/>
  <c r="D27" i="122" s="1"/>
  <c r="J13" i="83" l="1"/>
  <c r="J12" i="83"/>
  <c r="G10" i="86"/>
  <c r="G17" i="86"/>
  <c r="G25" i="86"/>
  <c r="G32" i="86"/>
  <c r="G39" i="86"/>
  <c r="G48" i="86"/>
  <c r="G47" i="86" s="1"/>
  <c r="G56" i="86"/>
  <c r="G63" i="86"/>
  <c r="G71" i="86"/>
  <c r="G70" i="86" s="1"/>
  <c r="G80" i="86"/>
  <c r="G79" i="86" s="1"/>
  <c r="G88" i="86"/>
  <c r="G96" i="86"/>
  <c r="G99" i="86"/>
  <c r="G106" i="86"/>
  <c r="G110" i="86"/>
  <c r="G117" i="86"/>
  <c r="G125" i="86"/>
  <c r="G128" i="86"/>
  <c r="G136" i="86"/>
  <c r="G140" i="86"/>
  <c r="G147" i="86"/>
  <c r="G154" i="86"/>
  <c r="G162" i="86"/>
  <c r="G170" i="86"/>
  <c r="G178" i="86"/>
  <c r="G185" i="86"/>
  <c r="G192" i="86"/>
  <c r="G199" i="86"/>
  <c r="G207" i="86"/>
  <c r="G216" i="86"/>
  <c r="G224" i="86"/>
  <c r="G232" i="86"/>
  <c r="G241" i="86"/>
  <c r="G240" i="86" s="1"/>
  <c r="H9" i="86"/>
  <c r="H11" i="86"/>
  <c r="H12" i="86"/>
  <c r="H13" i="86"/>
  <c r="H14" i="86"/>
  <c r="H15" i="86"/>
  <c r="H16" i="86"/>
  <c r="H18" i="86"/>
  <c r="H19" i="86"/>
  <c r="H20" i="86"/>
  <c r="H21" i="86"/>
  <c r="H22" i="86"/>
  <c r="H23" i="86"/>
  <c r="H26" i="86"/>
  <c r="H27" i="86"/>
  <c r="H28" i="86"/>
  <c r="H29" i="86"/>
  <c r="H30" i="86"/>
  <c r="H31" i="86"/>
  <c r="H33" i="86"/>
  <c r="H34" i="86"/>
  <c r="H35" i="86"/>
  <c r="H36" i="86"/>
  <c r="H37" i="86"/>
  <c r="H38" i="86"/>
  <c r="H40" i="86"/>
  <c r="H41" i="86"/>
  <c r="H42" i="86"/>
  <c r="H43" i="86"/>
  <c r="H44" i="86"/>
  <c r="H45" i="86"/>
  <c r="H46" i="86"/>
  <c r="H49" i="86"/>
  <c r="H50" i="86"/>
  <c r="H51" i="86"/>
  <c r="H52" i="86"/>
  <c r="H53" i="86"/>
  <c r="H54" i="86"/>
  <c r="H55" i="86"/>
  <c r="H57" i="86"/>
  <c r="H58" i="86"/>
  <c r="H59" i="86"/>
  <c r="H60" i="86"/>
  <c r="H61" i="86"/>
  <c r="H62" i="86"/>
  <c r="H64" i="86"/>
  <c r="H65" i="86"/>
  <c r="H66" i="86"/>
  <c r="H67" i="86"/>
  <c r="H68" i="86"/>
  <c r="H69" i="86"/>
  <c r="H72" i="86"/>
  <c r="H73" i="86"/>
  <c r="H74" i="86"/>
  <c r="H75" i="86"/>
  <c r="H76" i="86"/>
  <c r="H77" i="86"/>
  <c r="H78" i="86"/>
  <c r="H81" i="86"/>
  <c r="H82" i="86"/>
  <c r="H83" i="86"/>
  <c r="H84" i="86"/>
  <c r="H85" i="86"/>
  <c r="H86" i="86"/>
  <c r="H87" i="86"/>
  <c r="H89" i="86"/>
  <c r="H90" i="86"/>
  <c r="H91" i="86"/>
  <c r="H92" i="86"/>
  <c r="H93" i="86"/>
  <c r="H94" i="86"/>
  <c r="H97" i="86"/>
  <c r="H98" i="86"/>
  <c r="H100" i="86"/>
  <c r="H101" i="86"/>
  <c r="H102" i="86"/>
  <c r="H103" i="86"/>
  <c r="H104" i="86"/>
  <c r="H105" i="86"/>
  <c r="H107" i="86"/>
  <c r="H108" i="86"/>
  <c r="H111" i="86"/>
  <c r="H112" i="86"/>
  <c r="H113" i="86"/>
  <c r="H114" i="86"/>
  <c r="H115" i="86"/>
  <c r="H116" i="86"/>
  <c r="H118" i="86"/>
  <c r="H119" i="86"/>
  <c r="H120" i="86"/>
  <c r="H121" i="86"/>
  <c r="H122" i="86"/>
  <c r="H123" i="86"/>
  <c r="H126" i="86"/>
  <c r="H127" i="86"/>
  <c r="H129" i="86"/>
  <c r="H130" i="86"/>
  <c r="H131" i="86"/>
  <c r="H132" i="86"/>
  <c r="H133" i="86"/>
  <c r="H134" i="86"/>
  <c r="H137" i="86"/>
  <c r="H138" i="86"/>
  <c r="H139" i="86"/>
  <c r="H141" i="86"/>
  <c r="H142" i="86"/>
  <c r="H143" i="86"/>
  <c r="H144" i="86"/>
  <c r="H145" i="86"/>
  <c r="H148" i="86"/>
  <c r="H149" i="86"/>
  <c r="H150" i="86"/>
  <c r="H151" i="86"/>
  <c r="H152" i="86"/>
  <c r="H153" i="86"/>
  <c r="H155" i="86"/>
  <c r="H156" i="86"/>
  <c r="H157" i="86"/>
  <c r="H158" i="86"/>
  <c r="H159" i="86"/>
  <c r="H160" i="86"/>
  <c r="H161" i="86"/>
  <c r="H163" i="86"/>
  <c r="H164" i="86"/>
  <c r="H165" i="86"/>
  <c r="H166" i="86"/>
  <c r="H167" i="86"/>
  <c r="H168" i="86"/>
  <c r="H169" i="86"/>
  <c r="H171" i="86"/>
  <c r="H172" i="86"/>
  <c r="H173" i="86"/>
  <c r="H174" i="86"/>
  <c r="H175" i="86"/>
  <c r="H176" i="86"/>
  <c r="H177" i="86"/>
  <c r="H179" i="86"/>
  <c r="H180" i="86"/>
  <c r="H181" i="86"/>
  <c r="H182" i="86"/>
  <c r="H183" i="86"/>
  <c r="H184" i="86"/>
  <c r="H186" i="86"/>
  <c r="H187" i="86"/>
  <c r="H188" i="86"/>
  <c r="H189" i="86"/>
  <c r="H190" i="86"/>
  <c r="H191" i="86"/>
  <c r="H193" i="86"/>
  <c r="H194" i="86"/>
  <c r="H195" i="86"/>
  <c r="H196" i="86"/>
  <c r="H197" i="86"/>
  <c r="H198" i="86"/>
  <c r="H200" i="86"/>
  <c r="H201" i="86"/>
  <c r="H202" i="86"/>
  <c r="H203" i="86"/>
  <c r="H204" i="86"/>
  <c r="H205" i="86"/>
  <c r="H208" i="86"/>
  <c r="H209" i="86"/>
  <c r="H210" i="86"/>
  <c r="H211" i="86"/>
  <c r="H212" i="86"/>
  <c r="H213" i="86"/>
  <c r="H214" i="86"/>
  <c r="H217" i="86"/>
  <c r="H218" i="86"/>
  <c r="H219" i="86"/>
  <c r="H220" i="86"/>
  <c r="H221" i="86"/>
  <c r="H222" i="86"/>
  <c r="H223" i="86"/>
  <c r="H225" i="86"/>
  <c r="H226" i="86"/>
  <c r="H227" i="86"/>
  <c r="H228" i="86"/>
  <c r="H229" i="86"/>
  <c r="H230" i="86"/>
  <c r="H231" i="86"/>
  <c r="H233" i="86"/>
  <c r="H234" i="86"/>
  <c r="H235" i="86"/>
  <c r="H236" i="86"/>
  <c r="H237" i="86"/>
  <c r="H238" i="86"/>
  <c r="H239" i="86"/>
  <c r="H242" i="86"/>
  <c r="H243" i="86"/>
  <c r="H244" i="86"/>
  <c r="H245" i="86"/>
  <c r="H246" i="86"/>
  <c r="H247" i="86"/>
  <c r="H248" i="86"/>
  <c r="H249" i="86"/>
  <c r="H250" i="86"/>
  <c r="G24" i="86" l="1"/>
  <c r="G124" i="86"/>
  <c r="G215" i="86"/>
  <c r="G8" i="86"/>
  <c r="G109" i="86"/>
  <c r="G135" i="86"/>
  <c r="G95" i="86" s="1"/>
  <c r="G206" i="86"/>
  <c r="G146" i="86" l="1"/>
  <c r="G251" i="86" l="1"/>
  <c r="Z16" i="105"/>
  <c r="Z17" i="105"/>
  <c r="Z18" i="105"/>
  <c r="Z19" i="105"/>
  <c r="Z20" i="105"/>
  <c r="Z21" i="105"/>
  <c r="Z22" i="105"/>
  <c r="Z23" i="105"/>
  <c r="Z24" i="105"/>
  <c r="Z25" i="105"/>
  <c r="Z26" i="105"/>
  <c r="Z27" i="105"/>
  <c r="Z28" i="105"/>
  <c r="Z29" i="105"/>
  <c r="Z30" i="105"/>
  <c r="Z31" i="105"/>
  <c r="Z32" i="105"/>
  <c r="Z33" i="105"/>
  <c r="Z34" i="105"/>
  <c r="Z35" i="105"/>
  <c r="Z36" i="105"/>
  <c r="Z37" i="105"/>
  <c r="Z38" i="105"/>
  <c r="Z39" i="105"/>
  <c r="Z40" i="105"/>
  <c r="Z41" i="105"/>
  <c r="Z42" i="105"/>
  <c r="Z43" i="105"/>
  <c r="Z44" i="105"/>
  <c r="Z45" i="105"/>
  <c r="Z46" i="105"/>
  <c r="Z47" i="105"/>
  <c r="Z48" i="105"/>
  <c r="Z49" i="105"/>
  <c r="Z50" i="105"/>
  <c r="Z51" i="105"/>
  <c r="Z52" i="105"/>
  <c r="Z53" i="105"/>
  <c r="Z54" i="105"/>
  <c r="Z55" i="105"/>
  <c r="Z56" i="105"/>
  <c r="Z57" i="105"/>
  <c r="Z58" i="105"/>
  <c r="Z59" i="105"/>
  <c r="Z60" i="105"/>
  <c r="Z61" i="105"/>
  <c r="Z62" i="105"/>
  <c r="Z63" i="105"/>
  <c r="Z64" i="105"/>
  <c r="Z65" i="105"/>
  <c r="Z66" i="105"/>
  <c r="Z67" i="105"/>
  <c r="Z68" i="105"/>
  <c r="Z69" i="105"/>
  <c r="Z70" i="105"/>
  <c r="Z71" i="105"/>
  <c r="Z72" i="105"/>
  <c r="Z73" i="105"/>
  <c r="Z74" i="105"/>
  <c r="Z75" i="105"/>
  <c r="Z76" i="105"/>
  <c r="Z77" i="105"/>
  <c r="Z78" i="105"/>
  <c r="Z79" i="105"/>
  <c r="Z80" i="105"/>
  <c r="Z81" i="105"/>
  <c r="Z82" i="105"/>
  <c r="Z83" i="105"/>
  <c r="Z84" i="105"/>
  <c r="Z85" i="105"/>
  <c r="Z86" i="105"/>
  <c r="Z87" i="105"/>
  <c r="Z88" i="105"/>
  <c r="Z89" i="105"/>
  <c r="Z90" i="105"/>
  <c r="Z91" i="105"/>
  <c r="Z92" i="105"/>
  <c r="Z93" i="105"/>
  <c r="Z94" i="105"/>
  <c r="Z95" i="105"/>
  <c r="Z96" i="105"/>
  <c r="Z97" i="105"/>
  <c r="Z98" i="105"/>
  <c r="Z99" i="105"/>
  <c r="Z100" i="105"/>
  <c r="Z101" i="105"/>
  <c r="Z102" i="105"/>
  <c r="Z103" i="105"/>
  <c r="Z15" i="105"/>
  <c r="D34" i="130" l="1"/>
  <c r="D33" i="130"/>
  <c r="D32" i="130"/>
  <c r="D31" i="130"/>
  <c r="H26" i="130"/>
  <c r="E32" i="130" s="1"/>
  <c r="H25" i="130"/>
  <c r="H24" i="130"/>
  <c r="H23" i="130"/>
  <c r="E33" i="130" s="1"/>
  <c r="H22" i="130"/>
  <c r="E34" i="130" s="1"/>
  <c r="D8" i="131"/>
  <c r="F34" i="130" l="1"/>
  <c r="E31" i="130"/>
  <c r="F31" i="130" s="1"/>
  <c r="F33" i="130"/>
  <c r="F32" i="130"/>
  <c r="D35" i="130"/>
  <c r="F35" i="130" l="1"/>
  <c r="E35" i="130"/>
  <c r="D24" i="117" l="1"/>
  <c r="E24" i="117" s="1"/>
  <c r="D14" i="117"/>
  <c r="E14" i="117" s="1"/>
  <c r="B7" i="118" l="1"/>
  <c r="B7" i="119"/>
  <c r="B7" i="112"/>
  <c r="B7" i="117"/>
  <c r="B7" i="115"/>
  <c r="B7" i="116"/>
  <c r="B7" i="113"/>
  <c r="B6" i="99"/>
  <c r="B7" i="105"/>
  <c r="C10" i="103" l="1"/>
  <c r="C9" i="103"/>
  <c r="R15" i="99"/>
  <c r="R16" i="99"/>
  <c r="R17" i="99"/>
  <c r="R18" i="99"/>
  <c r="R19" i="99"/>
  <c r="R20" i="99"/>
  <c r="R21" i="99"/>
  <c r="R22" i="99"/>
  <c r="R23" i="99"/>
  <c r="R24" i="99"/>
  <c r="R14" i="99"/>
  <c r="D9" i="103" l="1"/>
  <c r="G19" i="92" l="1"/>
  <c r="G20" i="92" s="1"/>
  <c r="G21" i="92" s="1"/>
  <c r="G22" i="92" s="1"/>
  <c r="G23" i="92" s="1"/>
  <c r="G24" i="92" s="1"/>
  <c r="B9" i="99" l="1"/>
  <c r="L47" i="119"/>
  <c r="L48" i="119"/>
  <c r="L49" i="119"/>
  <c r="L50" i="119"/>
  <c r="L51" i="119"/>
  <c r="L52" i="119"/>
  <c r="L53" i="119"/>
  <c r="K48" i="119"/>
  <c r="K49" i="119"/>
  <c r="K50" i="119"/>
  <c r="K51" i="119"/>
  <c r="K52" i="119"/>
  <c r="K53" i="119"/>
  <c r="K47" i="119"/>
  <c r="L39" i="119"/>
  <c r="L40" i="119"/>
  <c r="L41" i="119"/>
  <c r="L42" i="119"/>
  <c r="L43" i="119"/>
  <c r="L44" i="119"/>
  <c r="L45" i="119"/>
  <c r="K40" i="119"/>
  <c r="K41" i="119"/>
  <c r="K42" i="119"/>
  <c r="K43" i="119"/>
  <c r="K44" i="119"/>
  <c r="K45" i="119"/>
  <c r="K39" i="119"/>
  <c r="L30" i="119"/>
  <c r="L31" i="119"/>
  <c r="L32" i="119"/>
  <c r="L33" i="119"/>
  <c r="L34" i="119"/>
  <c r="L35" i="119"/>
  <c r="L36" i="119"/>
  <c r="K31" i="119"/>
  <c r="K32" i="119"/>
  <c r="K33" i="119"/>
  <c r="K34" i="119"/>
  <c r="K35" i="119"/>
  <c r="K36" i="119"/>
  <c r="K30" i="119"/>
  <c r="L21" i="119"/>
  <c r="L22" i="119"/>
  <c r="L23" i="119"/>
  <c r="L24" i="119"/>
  <c r="L25" i="119"/>
  <c r="L26" i="119"/>
  <c r="L27" i="119"/>
  <c r="K22" i="119"/>
  <c r="K23" i="119"/>
  <c r="K24" i="119"/>
  <c r="K25" i="119"/>
  <c r="K26" i="119"/>
  <c r="K27" i="119"/>
  <c r="K21" i="119"/>
  <c r="D75" i="119"/>
  <c r="D76" i="119"/>
  <c r="D77" i="119"/>
  <c r="D78" i="119"/>
  <c r="D79" i="119"/>
  <c r="D80" i="119"/>
  <c r="D81" i="119"/>
  <c r="D83" i="119"/>
  <c r="D84" i="119"/>
  <c r="D85" i="119"/>
  <c r="D86" i="119"/>
  <c r="D87" i="119"/>
  <c r="D88" i="119"/>
  <c r="D90" i="119"/>
  <c r="D91" i="119"/>
  <c r="D92" i="119"/>
  <c r="D93" i="119"/>
  <c r="D94" i="119"/>
  <c r="D95" i="119"/>
  <c r="D97" i="119"/>
  <c r="D98" i="119"/>
  <c r="D99" i="119"/>
  <c r="D100" i="119"/>
  <c r="D101" i="119"/>
  <c r="D102" i="119"/>
  <c r="D104" i="119"/>
  <c r="D105" i="119"/>
  <c r="D106" i="119"/>
  <c r="D107" i="119"/>
  <c r="D108" i="119"/>
  <c r="D109" i="119"/>
  <c r="D111" i="119"/>
  <c r="D112" i="119"/>
  <c r="D113" i="119"/>
  <c r="D114" i="119"/>
  <c r="D115" i="119"/>
  <c r="D116" i="119"/>
  <c r="D125" i="119"/>
  <c r="D126" i="119"/>
  <c r="D127" i="119"/>
  <c r="D128" i="119"/>
  <c r="D129" i="119"/>
  <c r="D130" i="119"/>
  <c r="D132" i="119"/>
  <c r="D133" i="119"/>
  <c r="D134" i="119"/>
  <c r="D135" i="119"/>
  <c r="D136" i="119"/>
  <c r="D137" i="119"/>
  <c r="D138" i="119"/>
  <c r="D67" i="119"/>
  <c r="D68" i="119"/>
  <c r="D69" i="119"/>
  <c r="D70" i="119"/>
  <c r="D71" i="119"/>
  <c r="D72" i="119"/>
  <c r="D73" i="119"/>
  <c r="D60" i="119"/>
  <c r="D61" i="119"/>
  <c r="D62" i="119"/>
  <c r="D63" i="119"/>
  <c r="D64" i="119"/>
  <c r="D65" i="119"/>
  <c r="D53" i="119"/>
  <c r="D54" i="119"/>
  <c r="D55" i="119"/>
  <c r="D56" i="119"/>
  <c r="D57" i="119"/>
  <c r="D58" i="119"/>
  <c r="D45" i="119"/>
  <c r="D46" i="119"/>
  <c r="D47" i="119"/>
  <c r="D48" i="119"/>
  <c r="D49" i="119"/>
  <c r="D50" i="119"/>
  <c r="D51" i="119"/>
  <c r="D38" i="119"/>
  <c r="D39" i="119"/>
  <c r="D40" i="119"/>
  <c r="D41" i="119"/>
  <c r="D42" i="119"/>
  <c r="D43" i="119"/>
  <c r="D30" i="119"/>
  <c r="D31" i="119"/>
  <c r="D32" i="119"/>
  <c r="D33" i="119"/>
  <c r="D34" i="119"/>
  <c r="D35" i="119"/>
  <c r="D22" i="119"/>
  <c r="D23" i="119"/>
  <c r="D24" i="119"/>
  <c r="D25" i="119"/>
  <c r="D26" i="119"/>
  <c r="D27" i="119"/>
  <c r="D14" i="119"/>
  <c r="D15" i="119"/>
  <c r="D16" i="119"/>
  <c r="D17" i="119"/>
  <c r="D18" i="119"/>
  <c r="D19" i="119"/>
  <c r="C133" i="119"/>
  <c r="C134" i="119"/>
  <c r="C135" i="119"/>
  <c r="C136" i="119"/>
  <c r="C137" i="119"/>
  <c r="C138" i="119"/>
  <c r="C132" i="119"/>
  <c r="C126" i="119"/>
  <c r="C127" i="119"/>
  <c r="C128" i="119"/>
  <c r="C129" i="119"/>
  <c r="C130" i="119"/>
  <c r="C125" i="119"/>
  <c r="C112" i="119"/>
  <c r="C113" i="119"/>
  <c r="C114" i="119"/>
  <c r="C115" i="119"/>
  <c r="C116" i="119"/>
  <c r="C111" i="119"/>
  <c r="C105" i="119"/>
  <c r="C106" i="119"/>
  <c r="C107" i="119"/>
  <c r="C108" i="119"/>
  <c r="C109" i="119"/>
  <c r="C104" i="119"/>
  <c r="C98" i="119"/>
  <c r="C99" i="119"/>
  <c r="C100" i="119"/>
  <c r="C101" i="119"/>
  <c r="C102" i="119"/>
  <c r="C97" i="119"/>
  <c r="C91" i="119"/>
  <c r="C92" i="119"/>
  <c r="C93" i="119"/>
  <c r="C94" i="119"/>
  <c r="C95" i="119"/>
  <c r="C90" i="119"/>
  <c r="C84" i="119"/>
  <c r="C85" i="119"/>
  <c r="C86" i="119"/>
  <c r="C87" i="119"/>
  <c r="C88" i="119"/>
  <c r="C83" i="119"/>
  <c r="C76" i="119"/>
  <c r="C77" i="119"/>
  <c r="C78" i="119"/>
  <c r="C79" i="119"/>
  <c r="C80" i="119"/>
  <c r="C81" i="119"/>
  <c r="C75" i="119"/>
  <c r="C68" i="119"/>
  <c r="C69" i="119"/>
  <c r="C70" i="119"/>
  <c r="C71" i="119"/>
  <c r="C72" i="119"/>
  <c r="C73" i="119"/>
  <c r="C67" i="119"/>
  <c r="C61" i="119"/>
  <c r="C62" i="119"/>
  <c r="C63" i="119"/>
  <c r="C64" i="119"/>
  <c r="C65" i="119"/>
  <c r="C60" i="119"/>
  <c r="C54" i="119"/>
  <c r="C55" i="119"/>
  <c r="C56" i="119"/>
  <c r="C57" i="119"/>
  <c r="C58" i="119"/>
  <c r="C53" i="119"/>
  <c r="C46" i="119"/>
  <c r="C47" i="119"/>
  <c r="C48" i="119"/>
  <c r="C49" i="119"/>
  <c r="C50" i="119"/>
  <c r="C51" i="119"/>
  <c r="C45" i="119"/>
  <c r="D25" i="117"/>
  <c r="D23" i="117"/>
  <c r="D15" i="117"/>
  <c r="P91" i="113" l="1"/>
  <c r="O91" i="113"/>
  <c r="N91" i="113"/>
  <c r="M91" i="113"/>
  <c r="L91" i="113"/>
  <c r="K91" i="113"/>
  <c r="J91" i="113"/>
  <c r="I91" i="113"/>
  <c r="H91" i="113"/>
  <c r="G91" i="113"/>
  <c r="F91" i="113"/>
  <c r="E91" i="113"/>
  <c r="M45" i="113"/>
  <c r="L45" i="113"/>
  <c r="K45" i="113"/>
  <c r="D95" i="113" l="1"/>
  <c r="C95" i="113"/>
  <c r="E23" i="102" l="1"/>
  <c r="D9" i="122" l="1"/>
  <c r="E5" i="122"/>
  <c r="D5" i="122"/>
  <c r="E9" i="122"/>
  <c r="E19" i="122" s="1"/>
  <c r="F23" i="102" l="1"/>
  <c r="F24" i="122"/>
  <c r="D19" i="122"/>
  <c r="D28" i="90"/>
  <c r="D26" i="90"/>
  <c r="E8" i="122"/>
  <c r="G23" i="102" l="1"/>
  <c r="D27" i="90"/>
  <c r="J73" i="113"/>
  <c r="J71" i="113"/>
  <c r="J70" i="113"/>
  <c r="J69" i="113"/>
  <c r="J66" i="113"/>
  <c r="J65" i="113"/>
  <c r="J64" i="113"/>
  <c r="J63" i="113"/>
  <c r="J62" i="113"/>
  <c r="J61" i="113"/>
  <c r="I72" i="113"/>
  <c r="I67" i="113"/>
  <c r="I74" i="113" s="1"/>
  <c r="J27" i="113"/>
  <c r="J25" i="113"/>
  <c r="J24" i="113"/>
  <c r="J23" i="113"/>
  <c r="J20" i="113"/>
  <c r="J19" i="113"/>
  <c r="J18" i="113"/>
  <c r="J17" i="113"/>
  <c r="I26" i="113"/>
  <c r="I21" i="113"/>
  <c r="I28" i="113" l="1"/>
  <c r="E45" i="116"/>
  <c r="D45" i="116"/>
  <c r="E26" i="116"/>
  <c r="D26" i="116"/>
  <c r="H13" i="116" l="1"/>
  <c r="G13" i="116"/>
  <c r="V15" i="105"/>
  <c r="J16" i="105"/>
  <c r="J17" i="105"/>
  <c r="J18" i="105"/>
  <c r="J19" i="105"/>
  <c r="J20" i="105"/>
  <c r="J21" i="105"/>
  <c r="J22" i="105"/>
  <c r="J23" i="105"/>
  <c r="J24" i="105"/>
  <c r="J25" i="105"/>
  <c r="J26" i="105"/>
  <c r="J27" i="105"/>
  <c r="J28" i="105"/>
  <c r="J29" i="105"/>
  <c r="J30" i="105"/>
  <c r="J31" i="105"/>
  <c r="J32" i="105"/>
  <c r="J33" i="105"/>
  <c r="J34" i="105"/>
  <c r="J35" i="105"/>
  <c r="J36" i="105"/>
  <c r="J37" i="105"/>
  <c r="J38" i="105"/>
  <c r="J39" i="105"/>
  <c r="J40" i="105"/>
  <c r="J41" i="105"/>
  <c r="J42" i="105"/>
  <c r="J43" i="105"/>
  <c r="J44" i="105"/>
  <c r="J45" i="105"/>
  <c r="J46" i="105"/>
  <c r="J47" i="105"/>
  <c r="J48" i="105"/>
  <c r="J49" i="105"/>
  <c r="J50" i="105"/>
  <c r="J51" i="105"/>
  <c r="J52" i="105"/>
  <c r="J53" i="105"/>
  <c r="J54" i="105"/>
  <c r="J55" i="105"/>
  <c r="J56" i="105"/>
  <c r="J57" i="105"/>
  <c r="J58" i="105"/>
  <c r="J59" i="105"/>
  <c r="J60" i="105"/>
  <c r="J61" i="105"/>
  <c r="J62" i="105"/>
  <c r="J63" i="105"/>
  <c r="J64" i="105"/>
  <c r="J65" i="105"/>
  <c r="J66" i="105"/>
  <c r="J67" i="105"/>
  <c r="J68" i="105"/>
  <c r="J69" i="105"/>
  <c r="J70" i="105"/>
  <c r="J71" i="105"/>
  <c r="J72" i="105"/>
  <c r="J73" i="105"/>
  <c r="J74" i="105"/>
  <c r="J75" i="105"/>
  <c r="J76" i="105"/>
  <c r="J77" i="105"/>
  <c r="J78" i="105"/>
  <c r="J79" i="105"/>
  <c r="J80" i="105"/>
  <c r="J81" i="105"/>
  <c r="J82" i="105"/>
  <c r="J83" i="105"/>
  <c r="J84" i="105"/>
  <c r="J85" i="105"/>
  <c r="J86" i="105"/>
  <c r="J87" i="105"/>
  <c r="J88" i="105"/>
  <c r="J89" i="105"/>
  <c r="J90" i="105"/>
  <c r="J91" i="105"/>
  <c r="J92" i="105"/>
  <c r="J93" i="105"/>
  <c r="J94" i="105"/>
  <c r="J95" i="105"/>
  <c r="J96" i="105"/>
  <c r="J97" i="105"/>
  <c r="J98" i="105"/>
  <c r="J99" i="105"/>
  <c r="J100" i="105"/>
  <c r="J101" i="105"/>
  <c r="J102" i="105"/>
  <c r="J103" i="105"/>
  <c r="J15" i="105"/>
  <c r="M16" i="105"/>
  <c r="O11" i="119" l="1"/>
  <c r="L11" i="119"/>
  <c r="G11" i="119"/>
  <c r="D11" i="119"/>
  <c r="E138" i="119"/>
  <c r="F138" i="119" s="1"/>
  <c r="E137" i="119"/>
  <c r="G137" i="119" s="1"/>
  <c r="E136" i="119"/>
  <c r="F136" i="119" s="1"/>
  <c r="E135" i="119"/>
  <c r="F135" i="119" s="1"/>
  <c r="E134" i="119"/>
  <c r="G134" i="119" s="1"/>
  <c r="E133" i="119"/>
  <c r="E132" i="119"/>
  <c r="G132" i="119" s="1"/>
  <c r="E130" i="119"/>
  <c r="G130" i="119" s="1"/>
  <c r="E129" i="119"/>
  <c r="G129" i="119" s="1"/>
  <c r="E128" i="119"/>
  <c r="F128" i="119" s="1"/>
  <c r="E127" i="119"/>
  <c r="G127" i="119" s="1"/>
  <c r="E126" i="119"/>
  <c r="G126" i="119" s="1"/>
  <c r="E125" i="119"/>
  <c r="E123" i="119"/>
  <c r="F123" i="119" s="1"/>
  <c r="G123" i="119"/>
  <c r="E122" i="119"/>
  <c r="G122" i="119" s="1"/>
  <c r="E121" i="119"/>
  <c r="F121" i="119" s="1"/>
  <c r="E120" i="119"/>
  <c r="F120" i="119" s="1"/>
  <c r="E119" i="119"/>
  <c r="F119" i="119" s="1"/>
  <c r="E118" i="119"/>
  <c r="G118" i="119" s="1"/>
  <c r="E116" i="119"/>
  <c r="G116" i="119" s="1"/>
  <c r="E115" i="119"/>
  <c r="E114" i="119"/>
  <c r="F114" i="119" s="1"/>
  <c r="E113" i="119"/>
  <c r="G113" i="119" s="1"/>
  <c r="E112" i="119"/>
  <c r="F112" i="119" s="1"/>
  <c r="E111" i="119"/>
  <c r="E109" i="119"/>
  <c r="E108" i="119"/>
  <c r="E107" i="119"/>
  <c r="G107" i="119" s="1"/>
  <c r="E106" i="119"/>
  <c r="E105" i="119"/>
  <c r="E104" i="119"/>
  <c r="E102" i="119"/>
  <c r="F102" i="119" s="1"/>
  <c r="E101" i="119"/>
  <c r="E100" i="119"/>
  <c r="E99" i="119"/>
  <c r="G99" i="119" s="1"/>
  <c r="E98" i="119"/>
  <c r="F98" i="119" s="1"/>
  <c r="E97" i="119"/>
  <c r="G97" i="119" s="1"/>
  <c r="E95" i="119"/>
  <c r="E94" i="119"/>
  <c r="E93" i="119"/>
  <c r="G93" i="119" s="1"/>
  <c r="E92" i="119"/>
  <c r="E91" i="119"/>
  <c r="F91" i="119" s="1"/>
  <c r="E90" i="119"/>
  <c r="F90" i="119" s="1"/>
  <c r="E88" i="119"/>
  <c r="F88" i="119" s="1"/>
  <c r="E87" i="119"/>
  <c r="G87" i="119" s="1"/>
  <c r="E86" i="119"/>
  <c r="G86" i="119" s="1"/>
  <c r="E85" i="119"/>
  <c r="E84" i="119"/>
  <c r="E83" i="119"/>
  <c r="G83" i="119" s="1"/>
  <c r="E81" i="119"/>
  <c r="F81" i="119" s="1"/>
  <c r="E80" i="119"/>
  <c r="F80" i="119" s="1"/>
  <c r="E79" i="119"/>
  <c r="F79" i="119" s="1"/>
  <c r="E78" i="119"/>
  <c r="F78" i="119" s="1"/>
  <c r="E77" i="119"/>
  <c r="E76" i="119"/>
  <c r="E75" i="119"/>
  <c r="G75" i="119" s="1"/>
  <c r="E73" i="119"/>
  <c r="E72" i="119"/>
  <c r="F72" i="119" s="1"/>
  <c r="E71" i="119"/>
  <c r="E70" i="119"/>
  <c r="F70" i="119" s="1"/>
  <c r="E69" i="119"/>
  <c r="G69" i="119" s="1"/>
  <c r="E68" i="119"/>
  <c r="G68" i="119" s="1"/>
  <c r="E67" i="119"/>
  <c r="E65" i="119"/>
  <c r="G65" i="119" s="1"/>
  <c r="E64" i="119"/>
  <c r="E63" i="119"/>
  <c r="F63" i="119" s="1"/>
  <c r="E62" i="119"/>
  <c r="E61" i="119"/>
  <c r="G61" i="119" s="1"/>
  <c r="E60" i="119"/>
  <c r="E58" i="119"/>
  <c r="G58" i="119" s="1"/>
  <c r="E57" i="119"/>
  <c r="E56" i="119"/>
  <c r="F56" i="119" s="1"/>
  <c r="E55" i="119"/>
  <c r="F55" i="119" s="1"/>
  <c r="E54" i="119"/>
  <c r="F54" i="119" s="1"/>
  <c r="M53" i="119"/>
  <c r="E53" i="119"/>
  <c r="G53" i="119" s="1"/>
  <c r="M52" i="119"/>
  <c r="M51" i="119"/>
  <c r="N51" i="119" s="1"/>
  <c r="E51" i="119"/>
  <c r="M50" i="119"/>
  <c r="E50" i="119"/>
  <c r="G50" i="119" s="1"/>
  <c r="M49" i="119"/>
  <c r="N49" i="119" s="1"/>
  <c r="E49" i="119"/>
  <c r="M48" i="119"/>
  <c r="E48" i="119"/>
  <c r="G48" i="119" s="1"/>
  <c r="M47" i="119"/>
  <c r="N47" i="119" s="1"/>
  <c r="E47" i="119"/>
  <c r="E46" i="119"/>
  <c r="M45" i="119"/>
  <c r="O45" i="119" s="1"/>
  <c r="E45" i="119"/>
  <c r="F45" i="119" s="1"/>
  <c r="M44" i="119"/>
  <c r="M43" i="119"/>
  <c r="N43" i="119" s="1"/>
  <c r="E43" i="119"/>
  <c r="G43" i="119" s="1"/>
  <c r="C43" i="119"/>
  <c r="M42" i="119"/>
  <c r="N42" i="119" s="1"/>
  <c r="E42" i="119"/>
  <c r="C42" i="119"/>
  <c r="M41" i="119"/>
  <c r="E41" i="119"/>
  <c r="G41" i="119" s="1"/>
  <c r="C41" i="119"/>
  <c r="M40" i="119"/>
  <c r="N40" i="119" s="1"/>
  <c r="E40" i="119"/>
  <c r="C40" i="119"/>
  <c r="M39" i="119"/>
  <c r="O39" i="119" s="1"/>
  <c r="E39" i="119"/>
  <c r="G39" i="119" s="1"/>
  <c r="C39" i="119"/>
  <c r="E38" i="119"/>
  <c r="C38" i="119"/>
  <c r="M36" i="119"/>
  <c r="O36" i="119" s="1"/>
  <c r="M35" i="119"/>
  <c r="O35" i="119" s="1"/>
  <c r="E35" i="119"/>
  <c r="G35" i="119" s="1"/>
  <c r="C35" i="119"/>
  <c r="M34" i="119"/>
  <c r="N34" i="119" s="1"/>
  <c r="E34" i="119"/>
  <c r="C34" i="119"/>
  <c r="M33" i="119"/>
  <c r="O33" i="119" s="1"/>
  <c r="E33" i="119"/>
  <c r="G33" i="119" s="1"/>
  <c r="C33" i="119"/>
  <c r="M32" i="119"/>
  <c r="N32" i="119" s="1"/>
  <c r="E32" i="119"/>
  <c r="C32" i="119"/>
  <c r="M31" i="119"/>
  <c r="O31" i="119" s="1"/>
  <c r="E31" i="119"/>
  <c r="G31" i="119" s="1"/>
  <c r="C31" i="119"/>
  <c r="M30" i="119"/>
  <c r="O30" i="119" s="1"/>
  <c r="E30" i="119"/>
  <c r="C30" i="119"/>
  <c r="M27" i="119"/>
  <c r="N27" i="119" s="1"/>
  <c r="E27" i="119"/>
  <c r="G27" i="119" s="1"/>
  <c r="C27" i="119"/>
  <c r="M26" i="119"/>
  <c r="N26" i="119" s="1"/>
  <c r="E26" i="119"/>
  <c r="C26" i="119"/>
  <c r="M25" i="119"/>
  <c r="E25" i="119"/>
  <c r="G25" i="119" s="1"/>
  <c r="C25" i="119"/>
  <c r="M24" i="119"/>
  <c r="N24" i="119" s="1"/>
  <c r="E24" i="119"/>
  <c r="C24" i="119"/>
  <c r="M23" i="119"/>
  <c r="O23" i="119" s="1"/>
  <c r="E23" i="119"/>
  <c r="G23" i="119" s="1"/>
  <c r="C23" i="119"/>
  <c r="M22" i="119"/>
  <c r="N22" i="119" s="1"/>
  <c r="E22" i="119"/>
  <c r="C22" i="119"/>
  <c r="M21" i="119"/>
  <c r="M19" i="119"/>
  <c r="L19" i="119"/>
  <c r="K19" i="119"/>
  <c r="E19" i="119"/>
  <c r="C19" i="119"/>
  <c r="M18" i="119"/>
  <c r="L18" i="119"/>
  <c r="K18" i="119"/>
  <c r="E18" i="119"/>
  <c r="G18" i="119" s="1"/>
  <c r="C18" i="119"/>
  <c r="M17" i="119"/>
  <c r="L17" i="119"/>
  <c r="K17" i="119"/>
  <c r="E17" i="119"/>
  <c r="C17" i="119"/>
  <c r="M16" i="119"/>
  <c r="L16" i="119"/>
  <c r="K16" i="119"/>
  <c r="E16" i="119"/>
  <c r="G16" i="119" s="1"/>
  <c r="C16" i="119"/>
  <c r="M15" i="119"/>
  <c r="L15" i="119"/>
  <c r="K15" i="119"/>
  <c r="E15" i="119"/>
  <c r="C15" i="119"/>
  <c r="M14" i="119"/>
  <c r="L14" i="119"/>
  <c r="K14" i="119"/>
  <c r="E14" i="119"/>
  <c r="G14" i="119" s="1"/>
  <c r="C14" i="119"/>
  <c r="M13" i="119"/>
  <c r="L13" i="119"/>
  <c r="K13" i="119"/>
  <c r="N11" i="119"/>
  <c r="K11" i="119"/>
  <c r="F11" i="119"/>
  <c r="C11" i="119"/>
  <c r="B6" i="119"/>
  <c r="F133" i="119"/>
  <c r="F132" i="119"/>
  <c r="F116" i="119"/>
  <c r="F107" i="119"/>
  <c r="F86" i="119"/>
  <c r="F77" i="119"/>
  <c r="F68" i="119"/>
  <c r="B16" i="115"/>
  <c r="D21" i="115"/>
  <c r="E21" i="115" s="1"/>
  <c r="D20" i="115"/>
  <c r="D14" i="115"/>
  <c r="D13" i="115"/>
  <c r="B9" i="115"/>
  <c r="B6" i="115"/>
  <c r="C22" i="115"/>
  <c r="D22" i="115" s="1"/>
  <c r="E23" i="121"/>
  <c r="D23" i="121"/>
  <c r="E5" i="121"/>
  <c r="D5" i="121"/>
  <c r="F58" i="119" l="1"/>
  <c r="F113" i="119"/>
  <c r="F93" i="119"/>
  <c r="G138" i="119"/>
  <c r="N23" i="119"/>
  <c r="F17" i="119"/>
  <c r="F38" i="119"/>
  <c r="G55" i="119"/>
  <c r="G121" i="119"/>
  <c r="O15" i="119"/>
  <c r="O22" i="119"/>
  <c r="O24" i="119"/>
  <c r="G38" i="119"/>
  <c r="O27" i="119"/>
  <c r="G119" i="119"/>
  <c r="O19" i="119"/>
  <c r="G90" i="119"/>
  <c r="G136" i="119"/>
  <c r="O13" i="119"/>
  <c r="G135" i="119"/>
  <c r="G78" i="119"/>
  <c r="O17" i="119"/>
  <c r="F19" i="119"/>
  <c r="F130" i="119"/>
  <c r="G102" i="119"/>
  <c r="G114" i="119"/>
  <c r="F53" i="119"/>
  <c r="O26" i="119"/>
  <c r="F65" i="119"/>
  <c r="F129" i="119"/>
  <c r="N30" i="119"/>
  <c r="G128" i="119"/>
  <c r="O42" i="119"/>
  <c r="G72" i="119"/>
  <c r="F126" i="119"/>
  <c r="N35" i="119"/>
  <c r="N15" i="119"/>
  <c r="F134" i="119"/>
  <c r="F18" i="119"/>
  <c r="O52" i="119"/>
  <c r="G73" i="119"/>
  <c r="G94" i="119"/>
  <c r="G104" i="119"/>
  <c r="G108" i="119"/>
  <c r="O41" i="119"/>
  <c r="O43" i="119"/>
  <c r="O48" i="119"/>
  <c r="F95" i="119"/>
  <c r="F100" i="119"/>
  <c r="F105" i="119"/>
  <c r="F109" i="119"/>
  <c r="F137" i="119"/>
  <c r="G45" i="119"/>
  <c r="O49" i="119"/>
  <c r="N50" i="119"/>
  <c r="G54" i="119"/>
  <c r="G60" i="119"/>
  <c r="G64" i="119"/>
  <c r="G79" i="119"/>
  <c r="G95" i="119"/>
  <c r="G100" i="119"/>
  <c r="G109" i="119"/>
  <c r="F122" i="119"/>
  <c r="O14" i="119"/>
  <c r="O18" i="119"/>
  <c r="G22" i="119"/>
  <c r="G24" i="119"/>
  <c r="G26" i="119"/>
  <c r="G30" i="119"/>
  <c r="G32" i="119"/>
  <c r="G34" i="119"/>
  <c r="G42" i="119"/>
  <c r="O44" i="119"/>
  <c r="G47" i="119"/>
  <c r="G49" i="119"/>
  <c r="G51" i="119"/>
  <c r="O53" i="119"/>
  <c r="G67" i="119"/>
  <c r="G71" i="119"/>
  <c r="G76" i="119"/>
  <c r="G80" i="119"/>
  <c r="G85" i="119"/>
  <c r="G101" i="119"/>
  <c r="G106" i="119"/>
  <c r="G111" i="119"/>
  <c r="G115" i="119"/>
  <c r="G120" i="119"/>
  <c r="F14" i="119"/>
  <c r="N31" i="119"/>
  <c r="N33" i="119"/>
  <c r="N39" i="119"/>
  <c r="N41" i="119"/>
  <c r="F46" i="119"/>
  <c r="N48" i="119"/>
  <c r="F61" i="119"/>
  <c r="F75" i="119"/>
  <c r="F84" i="119"/>
  <c r="E14" i="115"/>
  <c r="N16" i="119"/>
  <c r="N36" i="119"/>
  <c r="F40" i="119"/>
  <c r="F57" i="119"/>
  <c r="F62" i="119"/>
  <c r="F92" i="119"/>
  <c r="F97" i="119"/>
  <c r="F125" i="119"/>
  <c r="E13" i="115"/>
  <c r="O21" i="119"/>
  <c r="O25" i="119"/>
  <c r="O50" i="119"/>
  <c r="G133" i="119"/>
  <c r="F16" i="119"/>
  <c r="O16" i="119"/>
  <c r="G57" i="119"/>
  <c r="E20" i="115"/>
  <c r="C7" i="115" s="1"/>
  <c r="E13" i="121" s="1"/>
  <c r="F115" i="119"/>
  <c r="N25" i="119"/>
  <c r="G46" i="119"/>
  <c r="N52" i="119"/>
  <c r="F127" i="119"/>
  <c r="F33" i="119"/>
  <c r="G40" i="119"/>
  <c r="G92" i="119"/>
  <c r="F118" i="119"/>
  <c r="N21" i="119"/>
  <c r="G62" i="119"/>
  <c r="N53" i="119"/>
  <c r="N13" i="119"/>
  <c r="N17" i="119"/>
  <c r="N19" i="119"/>
  <c r="F23" i="119"/>
  <c r="F25" i="119"/>
  <c r="F27" i="119"/>
  <c r="F31" i="119"/>
  <c r="F35" i="119"/>
  <c r="F39" i="119"/>
  <c r="F41" i="119"/>
  <c r="F43" i="119"/>
  <c r="N45" i="119"/>
  <c r="F48" i="119"/>
  <c r="F50" i="119"/>
  <c r="F60" i="119"/>
  <c r="F64" i="119"/>
  <c r="F69" i="119"/>
  <c r="F73" i="119"/>
  <c r="F83" i="119"/>
  <c r="F87" i="119"/>
  <c r="F94" i="119"/>
  <c r="F99" i="119"/>
  <c r="F104" i="119"/>
  <c r="F108" i="119"/>
  <c r="F34" i="119"/>
  <c r="N14" i="119"/>
  <c r="F22" i="119"/>
  <c r="F24" i="119"/>
  <c r="F26" i="119"/>
  <c r="F30" i="119"/>
  <c r="F32" i="119"/>
  <c r="F49" i="119"/>
  <c r="F51" i="119"/>
  <c r="F71" i="119"/>
  <c r="F76" i="119"/>
  <c r="F106" i="119"/>
  <c r="F111" i="119"/>
  <c r="G125" i="119"/>
  <c r="G124" i="119" s="1"/>
  <c r="N18" i="119"/>
  <c r="F42" i="119"/>
  <c r="N44" i="119"/>
  <c r="F47" i="119"/>
  <c r="F67" i="119"/>
  <c r="F85" i="119"/>
  <c r="F101" i="119"/>
  <c r="G15" i="119"/>
  <c r="F15" i="119"/>
  <c r="O47" i="119"/>
  <c r="G63" i="119"/>
  <c r="G19" i="119"/>
  <c r="O34" i="119"/>
  <c r="G81" i="119"/>
  <c r="G88" i="119"/>
  <c r="G17" i="119"/>
  <c r="O32" i="119"/>
  <c r="O40" i="119"/>
  <c r="O51" i="119"/>
  <c r="G56" i="119"/>
  <c r="G70" i="119"/>
  <c r="G77" i="119"/>
  <c r="G84" i="119"/>
  <c r="G91" i="119"/>
  <c r="G98" i="119"/>
  <c r="G105" i="119"/>
  <c r="G112" i="119"/>
  <c r="G117" i="119" l="1"/>
  <c r="G131" i="119"/>
  <c r="F131" i="119"/>
  <c r="O12" i="119"/>
  <c r="F52" i="119"/>
  <c r="C6" i="115"/>
  <c r="D13" i="121" s="1"/>
  <c r="D13" i="90" s="1"/>
  <c r="O37" i="119"/>
  <c r="F89" i="119"/>
  <c r="G36" i="119"/>
  <c r="O20" i="119"/>
  <c r="G44" i="119"/>
  <c r="G59" i="119"/>
  <c r="G96" i="119"/>
  <c r="F124" i="119"/>
  <c r="N28" i="119"/>
  <c r="G52" i="119"/>
  <c r="G20" i="119"/>
  <c r="G89" i="119"/>
  <c r="G28" i="119"/>
  <c r="G66" i="119"/>
  <c r="G110" i="119"/>
  <c r="N37" i="119"/>
  <c r="F74" i="119"/>
  <c r="F103" i="119"/>
  <c r="G103" i="119"/>
  <c r="F82" i="119"/>
  <c r="F96" i="119"/>
  <c r="N46" i="119"/>
  <c r="F36" i="119"/>
  <c r="F28" i="119"/>
  <c r="F12" i="119"/>
  <c r="F66" i="119"/>
  <c r="F44" i="119"/>
  <c r="N20" i="119"/>
  <c r="F59" i="119"/>
  <c r="G74" i="119"/>
  <c r="F110" i="119"/>
  <c r="F20" i="119"/>
  <c r="N12" i="119"/>
  <c r="O28" i="119"/>
  <c r="G12" i="119"/>
  <c r="G82" i="119"/>
  <c r="O46" i="119"/>
  <c r="C7" i="119" l="1"/>
  <c r="E18" i="121" s="1"/>
  <c r="C6" i="119"/>
  <c r="D18" i="121" s="1"/>
  <c r="D18" i="90" l="1"/>
  <c r="F207" i="86" l="1"/>
  <c r="F206" i="86" s="1"/>
  <c r="E207" i="86"/>
  <c r="F80" i="86"/>
  <c r="F79" i="86" s="1"/>
  <c r="E80" i="86"/>
  <c r="F71" i="86"/>
  <c r="F70" i="86" s="1"/>
  <c r="E71" i="86"/>
  <c r="F48" i="86"/>
  <c r="F47" i="86" s="1"/>
  <c r="E48" i="86"/>
  <c r="E47" i="86" l="1"/>
  <c r="H47" i="86" s="1"/>
  <c r="H48" i="86"/>
  <c r="E70" i="86"/>
  <c r="H70" i="86" s="1"/>
  <c r="H71" i="86"/>
  <c r="E79" i="86"/>
  <c r="H79" i="86" s="1"/>
  <c r="H80" i="86"/>
  <c r="E206" i="86"/>
  <c r="H206" i="86" s="1"/>
  <c r="H207" i="86"/>
  <c r="E26" i="121"/>
  <c r="B14" i="118" l="1"/>
  <c r="B24" i="112"/>
  <c r="B19" i="117"/>
  <c r="B28" i="116"/>
  <c r="B54" i="113"/>
  <c r="B108" i="105"/>
  <c r="V103" i="105" l="1"/>
  <c r="V102" i="105"/>
  <c r="V101" i="105"/>
  <c r="V100" i="105"/>
  <c r="V99" i="105"/>
  <c r="V98" i="105"/>
  <c r="V97" i="105"/>
  <c r="V96" i="105"/>
  <c r="V95" i="105"/>
  <c r="V94" i="105"/>
  <c r="V93" i="105"/>
  <c r="V92" i="105"/>
  <c r="V91" i="105"/>
  <c r="V90" i="105"/>
  <c r="V89" i="105"/>
  <c r="V88" i="105"/>
  <c r="V87" i="105"/>
  <c r="V86" i="105"/>
  <c r="V85" i="105"/>
  <c r="V84" i="105"/>
  <c r="V83" i="105"/>
  <c r="V82" i="105"/>
  <c r="V81" i="105"/>
  <c r="V80" i="105"/>
  <c r="V79" i="105"/>
  <c r="V78" i="105"/>
  <c r="V77" i="105"/>
  <c r="V76" i="105"/>
  <c r="V75" i="105"/>
  <c r="V74" i="105"/>
  <c r="V73" i="105"/>
  <c r="V72" i="105"/>
  <c r="V71" i="105"/>
  <c r="V70" i="105"/>
  <c r="V69" i="105"/>
  <c r="V68" i="105"/>
  <c r="V67" i="105"/>
  <c r="V66" i="105"/>
  <c r="V65" i="105"/>
  <c r="V64" i="105"/>
  <c r="V63" i="105"/>
  <c r="V62" i="105"/>
  <c r="V61" i="105"/>
  <c r="V60" i="105"/>
  <c r="V59" i="105"/>
  <c r="V58" i="105"/>
  <c r="V57" i="105"/>
  <c r="V56" i="105"/>
  <c r="V55" i="105"/>
  <c r="V54" i="105"/>
  <c r="V53" i="105"/>
  <c r="V52" i="105"/>
  <c r="V51" i="105"/>
  <c r="V50" i="105"/>
  <c r="V49" i="105"/>
  <c r="V48" i="105"/>
  <c r="V47" i="105"/>
  <c r="V46" i="105"/>
  <c r="V45" i="105"/>
  <c r="V44" i="105"/>
  <c r="V43" i="105"/>
  <c r="V42" i="105"/>
  <c r="V41" i="105"/>
  <c r="V40" i="105"/>
  <c r="V39" i="105"/>
  <c r="V38" i="105"/>
  <c r="V37" i="105"/>
  <c r="V36" i="105"/>
  <c r="V35" i="105"/>
  <c r="V34" i="105"/>
  <c r="V33" i="105"/>
  <c r="V32" i="105"/>
  <c r="V31" i="105"/>
  <c r="V30" i="105"/>
  <c r="V29" i="105"/>
  <c r="V28" i="105"/>
  <c r="V27" i="105"/>
  <c r="V26" i="105"/>
  <c r="V25" i="105"/>
  <c r="V24" i="105"/>
  <c r="V23" i="105"/>
  <c r="V22" i="105"/>
  <c r="V21" i="105"/>
  <c r="V20" i="105"/>
  <c r="V19" i="105"/>
  <c r="V18" i="105"/>
  <c r="V17" i="105"/>
  <c r="V16" i="105"/>
  <c r="S103" i="105"/>
  <c r="S102" i="105"/>
  <c r="S101" i="105"/>
  <c r="S100" i="105"/>
  <c r="S99" i="105"/>
  <c r="S98" i="105"/>
  <c r="S97" i="105"/>
  <c r="S96" i="105"/>
  <c r="S95" i="105"/>
  <c r="S94" i="105"/>
  <c r="S93" i="105"/>
  <c r="S92" i="105"/>
  <c r="S91" i="105"/>
  <c r="S90" i="105"/>
  <c r="S89" i="105"/>
  <c r="S88" i="105"/>
  <c r="S87" i="105"/>
  <c r="S86" i="105"/>
  <c r="S85" i="105"/>
  <c r="S84" i="105"/>
  <c r="S83" i="105"/>
  <c r="S82" i="105"/>
  <c r="S81" i="105"/>
  <c r="S80" i="105"/>
  <c r="S79" i="105"/>
  <c r="S78" i="105"/>
  <c r="S77" i="105"/>
  <c r="S76" i="105"/>
  <c r="S75" i="105"/>
  <c r="S74" i="105"/>
  <c r="S73" i="105"/>
  <c r="S72" i="105"/>
  <c r="S71" i="105"/>
  <c r="S70" i="105"/>
  <c r="S69" i="105"/>
  <c r="S68" i="105"/>
  <c r="S67" i="105"/>
  <c r="S66" i="105"/>
  <c r="S65" i="105"/>
  <c r="S64" i="105"/>
  <c r="S63" i="105"/>
  <c r="S62" i="105"/>
  <c r="S61" i="105"/>
  <c r="S60" i="105"/>
  <c r="S59" i="105"/>
  <c r="S58" i="105"/>
  <c r="S57" i="105"/>
  <c r="S56" i="105"/>
  <c r="S55" i="105"/>
  <c r="S54" i="105"/>
  <c r="S53" i="105"/>
  <c r="S52" i="105"/>
  <c r="S51" i="105"/>
  <c r="S50" i="105"/>
  <c r="S49" i="105"/>
  <c r="S48" i="105"/>
  <c r="S47" i="105"/>
  <c r="S46" i="105"/>
  <c r="S45" i="105"/>
  <c r="S44" i="105"/>
  <c r="S43" i="105"/>
  <c r="S42" i="105"/>
  <c r="S41" i="105"/>
  <c r="S40" i="105"/>
  <c r="S39" i="105"/>
  <c r="S38" i="105"/>
  <c r="S37" i="105"/>
  <c r="S36" i="105"/>
  <c r="S35" i="105"/>
  <c r="S34" i="105"/>
  <c r="S33" i="105"/>
  <c r="S32" i="105"/>
  <c r="S31" i="105"/>
  <c r="S30" i="105"/>
  <c r="S29" i="105"/>
  <c r="S28" i="105"/>
  <c r="S27" i="105"/>
  <c r="S26" i="105"/>
  <c r="S25" i="105"/>
  <c r="S24" i="105"/>
  <c r="S23" i="105"/>
  <c r="S22" i="105"/>
  <c r="S21" i="105"/>
  <c r="S20" i="105"/>
  <c r="S19" i="105"/>
  <c r="S18" i="105"/>
  <c r="S17" i="105"/>
  <c r="S16" i="105"/>
  <c r="S15" i="105"/>
  <c r="P103" i="105"/>
  <c r="P102" i="105"/>
  <c r="P101" i="105"/>
  <c r="P100" i="105"/>
  <c r="P99" i="105"/>
  <c r="P98" i="105"/>
  <c r="P97" i="105"/>
  <c r="P96" i="105"/>
  <c r="P95" i="105"/>
  <c r="P94" i="105"/>
  <c r="P93" i="105"/>
  <c r="P92" i="105"/>
  <c r="P91" i="105"/>
  <c r="P90" i="105"/>
  <c r="P89" i="105"/>
  <c r="P88" i="105"/>
  <c r="P87" i="105"/>
  <c r="P86" i="105"/>
  <c r="P85" i="105"/>
  <c r="P84" i="105"/>
  <c r="P83" i="105"/>
  <c r="P82" i="105"/>
  <c r="P81" i="105"/>
  <c r="P80" i="105"/>
  <c r="P79" i="105"/>
  <c r="P78" i="105"/>
  <c r="P77" i="105"/>
  <c r="P76" i="105"/>
  <c r="P75" i="105"/>
  <c r="P74" i="105"/>
  <c r="P73" i="105"/>
  <c r="P72" i="105"/>
  <c r="P71" i="105"/>
  <c r="P70" i="105"/>
  <c r="P69" i="105"/>
  <c r="P68" i="105"/>
  <c r="P67" i="105"/>
  <c r="P66" i="105"/>
  <c r="P65" i="105"/>
  <c r="P64" i="105"/>
  <c r="P63" i="105"/>
  <c r="P62" i="105"/>
  <c r="P61" i="105"/>
  <c r="P60" i="105"/>
  <c r="P59" i="105"/>
  <c r="P58" i="105"/>
  <c r="P57" i="105"/>
  <c r="P56" i="105"/>
  <c r="P55" i="105"/>
  <c r="P54" i="105"/>
  <c r="P53" i="105"/>
  <c r="P52" i="105"/>
  <c r="P51" i="105"/>
  <c r="P50" i="105"/>
  <c r="P49" i="105"/>
  <c r="P48" i="105"/>
  <c r="P47" i="105"/>
  <c r="P46" i="105"/>
  <c r="P45" i="105"/>
  <c r="P44" i="105"/>
  <c r="P43" i="105"/>
  <c r="P42" i="105"/>
  <c r="P41" i="105"/>
  <c r="P40" i="105"/>
  <c r="P39" i="105"/>
  <c r="P38" i="105"/>
  <c r="P37" i="105"/>
  <c r="P36" i="105"/>
  <c r="P35" i="105"/>
  <c r="P34" i="105"/>
  <c r="P33" i="105"/>
  <c r="P32" i="105"/>
  <c r="P31" i="105"/>
  <c r="P30" i="105"/>
  <c r="P29" i="105"/>
  <c r="P28" i="105"/>
  <c r="P27" i="105"/>
  <c r="P26" i="105"/>
  <c r="P25" i="105"/>
  <c r="P24" i="105"/>
  <c r="P23" i="105"/>
  <c r="P22" i="105"/>
  <c r="P21" i="105"/>
  <c r="P20" i="105"/>
  <c r="P19" i="105"/>
  <c r="P18" i="105"/>
  <c r="P17" i="105"/>
  <c r="P16" i="105"/>
  <c r="P15" i="105"/>
  <c r="M17" i="105"/>
  <c r="M18" i="105"/>
  <c r="M19" i="105"/>
  <c r="M20" i="105"/>
  <c r="M21" i="105"/>
  <c r="M22" i="105"/>
  <c r="M23" i="105"/>
  <c r="M24" i="105"/>
  <c r="M25" i="105"/>
  <c r="M26" i="105"/>
  <c r="M27" i="105"/>
  <c r="M28" i="105"/>
  <c r="M29" i="105"/>
  <c r="M30" i="105"/>
  <c r="M31" i="105"/>
  <c r="M32" i="105"/>
  <c r="M33" i="105"/>
  <c r="M34" i="105"/>
  <c r="M35" i="105"/>
  <c r="M36" i="105"/>
  <c r="M37" i="105"/>
  <c r="M38" i="105"/>
  <c r="M39" i="105"/>
  <c r="M40" i="105"/>
  <c r="M41" i="105"/>
  <c r="M42" i="105"/>
  <c r="M43" i="105"/>
  <c r="M44" i="105"/>
  <c r="M45" i="105"/>
  <c r="M46" i="105"/>
  <c r="M47" i="105"/>
  <c r="M48" i="105"/>
  <c r="M49" i="105"/>
  <c r="M50" i="105"/>
  <c r="M51" i="105"/>
  <c r="M52" i="105"/>
  <c r="M53" i="105"/>
  <c r="M54" i="105"/>
  <c r="M55" i="105"/>
  <c r="M56" i="105"/>
  <c r="M57" i="105"/>
  <c r="M58" i="105"/>
  <c r="M59" i="105"/>
  <c r="M60" i="105"/>
  <c r="M61" i="105"/>
  <c r="M62" i="105"/>
  <c r="M63" i="105"/>
  <c r="M64" i="105"/>
  <c r="M65" i="105"/>
  <c r="M66" i="105"/>
  <c r="M67" i="105"/>
  <c r="M68" i="105"/>
  <c r="M69" i="105"/>
  <c r="M70" i="105"/>
  <c r="M71" i="105"/>
  <c r="M72" i="105"/>
  <c r="M73" i="105"/>
  <c r="M74" i="105"/>
  <c r="M75" i="105"/>
  <c r="M76" i="105"/>
  <c r="M77" i="105"/>
  <c r="M78" i="105"/>
  <c r="M79" i="105"/>
  <c r="M80" i="105"/>
  <c r="M81" i="105"/>
  <c r="M82" i="105"/>
  <c r="M83" i="105"/>
  <c r="M84" i="105"/>
  <c r="M85" i="105"/>
  <c r="M86" i="105"/>
  <c r="M87" i="105"/>
  <c r="M88" i="105"/>
  <c r="M89" i="105"/>
  <c r="M90" i="105"/>
  <c r="M91" i="105"/>
  <c r="M92" i="105"/>
  <c r="M93" i="105"/>
  <c r="M94" i="105"/>
  <c r="M95" i="105"/>
  <c r="M96" i="105"/>
  <c r="M97" i="105"/>
  <c r="M98" i="105"/>
  <c r="M99" i="105"/>
  <c r="M100" i="105"/>
  <c r="M101" i="105"/>
  <c r="M102" i="105"/>
  <c r="M103" i="105"/>
  <c r="M15" i="105"/>
  <c r="F10" i="86" l="1"/>
  <c r="F17" i="86"/>
  <c r="F25" i="86"/>
  <c r="F32" i="86"/>
  <c r="F39" i="86"/>
  <c r="F56" i="86"/>
  <c r="F63" i="86"/>
  <c r="F88" i="86"/>
  <c r="F96" i="86"/>
  <c r="F99" i="86"/>
  <c r="F106" i="86"/>
  <c r="F110" i="86"/>
  <c r="F117" i="86"/>
  <c r="F125" i="86"/>
  <c r="F128" i="86"/>
  <c r="K92" i="113" s="1"/>
  <c r="D17" i="103" s="1"/>
  <c r="F136" i="86"/>
  <c r="F140" i="86"/>
  <c r="F147" i="86"/>
  <c r="F154" i="86"/>
  <c r="F162" i="86"/>
  <c r="F170" i="86"/>
  <c r="F178" i="86"/>
  <c r="F185" i="86"/>
  <c r="F192" i="86"/>
  <c r="F199" i="86"/>
  <c r="F216" i="86"/>
  <c r="F224" i="86"/>
  <c r="F232" i="86"/>
  <c r="F241" i="86"/>
  <c r="F240" i="86" s="1"/>
  <c r="E99" i="86"/>
  <c r="H99" i="86" s="1"/>
  <c r="E32" i="86"/>
  <c r="E25" i="86"/>
  <c r="H25" i="86" s="1"/>
  <c r="H32" i="86" l="1"/>
  <c r="K93" i="113"/>
  <c r="E24" i="86"/>
  <c r="F24" i="86"/>
  <c r="E92" i="113"/>
  <c r="D15" i="103" s="1"/>
  <c r="F135" i="86"/>
  <c r="F8" i="86"/>
  <c r="F124" i="86"/>
  <c r="F215" i="86"/>
  <c r="F146" i="86" s="1"/>
  <c r="F109" i="86"/>
  <c r="H92" i="113" s="1"/>
  <c r="D16" i="103" s="1"/>
  <c r="H24" i="86" l="1"/>
  <c r="H93" i="113"/>
  <c r="E93" i="113"/>
  <c r="F95" i="86"/>
  <c r="B6" i="118"/>
  <c r="B6" i="112"/>
  <c r="B6" i="117"/>
  <c r="B6" i="116"/>
  <c r="B6" i="113"/>
  <c r="B9" i="105"/>
  <c r="B6" i="105"/>
  <c r="B107" i="105"/>
  <c r="O11" i="99"/>
  <c r="I11" i="99"/>
  <c r="E10" i="86"/>
  <c r="H10" i="86" s="1"/>
  <c r="J47" i="99"/>
  <c r="K47" i="99" s="1"/>
  <c r="J46" i="99"/>
  <c r="K46" i="99" s="1"/>
  <c r="J45" i="99"/>
  <c r="K45" i="99" s="1"/>
  <c r="J44" i="99"/>
  <c r="K44" i="99" s="1"/>
  <c r="J43" i="99"/>
  <c r="K43" i="99" s="1"/>
  <c r="J42" i="99"/>
  <c r="K42" i="99" s="1"/>
  <c r="J41" i="99"/>
  <c r="K41" i="99" s="1"/>
  <c r="J40" i="99"/>
  <c r="K40" i="99" s="1"/>
  <c r="J39" i="99"/>
  <c r="K39" i="99" s="1"/>
  <c r="J38" i="99"/>
  <c r="K38" i="99" s="1"/>
  <c r="J37" i="99"/>
  <c r="K37" i="99" s="1"/>
  <c r="I48" i="99"/>
  <c r="H48" i="99"/>
  <c r="G48" i="99"/>
  <c r="F48" i="99"/>
  <c r="E48" i="99"/>
  <c r="D48" i="99"/>
  <c r="C48" i="99"/>
  <c r="C17" i="118"/>
  <c r="B9" i="118"/>
  <c r="N37" i="112"/>
  <c r="T37" i="112" s="1"/>
  <c r="M37" i="112"/>
  <c r="S37" i="112" s="1"/>
  <c r="L37" i="112"/>
  <c r="R37" i="112" s="1"/>
  <c r="K37" i="112"/>
  <c r="Q37" i="112" s="1"/>
  <c r="J37" i="112"/>
  <c r="P37" i="112" s="1"/>
  <c r="N36" i="112"/>
  <c r="T36" i="112" s="1"/>
  <c r="M36" i="112"/>
  <c r="S36" i="112" s="1"/>
  <c r="L36" i="112"/>
  <c r="R36" i="112" s="1"/>
  <c r="K36" i="112"/>
  <c r="Q36" i="112" s="1"/>
  <c r="J36" i="112"/>
  <c r="P36" i="112" s="1"/>
  <c r="N35" i="112"/>
  <c r="T35" i="112" s="1"/>
  <c r="M35" i="112"/>
  <c r="S35" i="112" s="1"/>
  <c r="L35" i="112"/>
  <c r="R35" i="112" s="1"/>
  <c r="K35" i="112"/>
  <c r="Q35" i="112" s="1"/>
  <c r="J35" i="112"/>
  <c r="P35" i="112" s="1"/>
  <c r="N34" i="112"/>
  <c r="T34" i="112" s="1"/>
  <c r="M34" i="112"/>
  <c r="S34" i="112" s="1"/>
  <c r="L34" i="112"/>
  <c r="R34" i="112" s="1"/>
  <c r="K34" i="112"/>
  <c r="Q34" i="112" s="1"/>
  <c r="J34" i="112"/>
  <c r="P34" i="112" s="1"/>
  <c r="N33" i="112"/>
  <c r="T33" i="112" s="1"/>
  <c r="M33" i="112"/>
  <c r="S33" i="112" s="1"/>
  <c r="L33" i="112"/>
  <c r="R33" i="112" s="1"/>
  <c r="K33" i="112"/>
  <c r="Q33" i="112" s="1"/>
  <c r="J33" i="112"/>
  <c r="P33" i="112" s="1"/>
  <c r="N32" i="112"/>
  <c r="T32" i="112" s="1"/>
  <c r="M32" i="112"/>
  <c r="S32" i="112" s="1"/>
  <c r="L32" i="112"/>
  <c r="R32" i="112" s="1"/>
  <c r="K32" i="112"/>
  <c r="Q32" i="112" s="1"/>
  <c r="J32" i="112"/>
  <c r="P32" i="112" s="1"/>
  <c r="N31" i="112"/>
  <c r="T31" i="112" s="1"/>
  <c r="M31" i="112"/>
  <c r="S31" i="112" s="1"/>
  <c r="L31" i="112"/>
  <c r="R31" i="112" s="1"/>
  <c r="K31" i="112"/>
  <c r="Q31" i="112" s="1"/>
  <c r="J31" i="112"/>
  <c r="P31" i="112" s="1"/>
  <c r="N30" i="112"/>
  <c r="T30" i="112" s="1"/>
  <c r="M30" i="112"/>
  <c r="S30" i="112" s="1"/>
  <c r="L30" i="112"/>
  <c r="R30" i="112" s="1"/>
  <c r="K30" i="112"/>
  <c r="Q30" i="112" s="1"/>
  <c r="J30" i="112"/>
  <c r="P30" i="112" s="1"/>
  <c r="N29" i="112"/>
  <c r="T29" i="112" s="1"/>
  <c r="M29" i="112"/>
  <c r="S29" i="112" s="1"/>
  <c r="L29" i="112"/>
  <c r="R29" i="112" s="1"/>
  <c r="K29" i="112"/>
  <c r="Q29" i="112" s="1"/>
  <c r="J29" i="112"/>
  <c r="P29" i="112" s="1"/>
  <c r="N28" i="112"/>
  <c r="T28" i="112" s="1"/>
  <c r="M28" i="112"/>
  <c r="S28" i="112" s="1"/>
  <c r="L28" i="112"/>
  <c r="R28" i="112" s="1"/>
  <c r="K28" i="112"/>
  <c r="Q28" i="112" s="1"/>
  <c r="J28" i="112"/>
  <c r="P28" i="112" s="1"/>
  <c r="I37" i="112"/>
  <c r="O37" i="112" s="1"/>
  <c r="I36" i="112"/>
  <c r="O36" i="112" s="1"/>
  <c r="I35" i="112"/>
  <c r="O35" i="112" s="1"/>
  <c r="I34" i="112"/>
  <c r="O34" i="112" s="1"/>
  <c r="I33" i="112"/>
  <c r="O33" i="112" s="1"/>
  <c r="I32" i="112"/>
  <c r="O32" i="112" s="1"/>
  <c r="I31" i="112"/>
  <c r="O31" i="112" s="1"/>
  <c r="I30" i="112"/>
  <c r="O30" i="112" s="1"/>
  <c r="I29" i="112"/>
  <c r="O29" i="112" s="1"/>
  <c r="I28" i="112"/>
  <c r="O28" i="112" s="1"/>
  <c r="B9" i="112"/>
  <c r="F251" i="86" l="1"/>
  <c r="B17" i="118" s="1"/>
  <c r="I49" i="99"/>
  <c r="D11" i="103" s="1"/>
  <c r="C7" i="112"/>
  <c r="E17" i="121" s="1"/>
  <c r="E16" i="121" s="1"/>
  <c r="F17" i="118" s="1"/>
  <c r="K48" i="99"/>
  <c r="C7" i="99" s="1"/>
  <c r="B9" i="113"/>
  <c r="H14" i="116" l="1"/>
  <c r="C7" i="116" s="1"/>
  <c r="B9" i="117"/>
  <c r="B9" i="116"/>
  <c r="E17" i="86" l="1"/>
  <c r="E8" i="86" l="1"/>
  <c r="H8" i="86" s="1"/>
  <c r="F16" i="102" s="1"/>
  <c r="G16" i="102" s="1"/>
  <c r="H17" i="86"/>
  <c r="O25" i="99"/>
  <c r="N25" i="99"/>
  <c r="M25" i="99"/>
  <c r="L25" i="99"/>
  <c r="K25" i="99"/>
  <c r="J25" i="99"/>
  <c r="I25" i="99"/>
  <c r="F25" i="99"/>
  <c r="E25" i="99"/>
  <c r="D25" i="99"/>
  <c r="C25" i="99"/>
  <c r="O26" i="99" l="1"/>
  <c r="D10" i="103" s="1"/>
  <c r="E199" i="86"/>
  <c r="H199" i="86" s="1"/>
  <c r="E192" i="86"/>
  <c r="H192" i="86" s="1"/>
  <c r="E21" i="104" l="1"/>
  <c r="E20" i="104"/>
  <c r="E47" i="104" s="1"/>
  <c r="G21" i="104"/>
  <c r="F21" i="104"/>
  <c r="H21" i="104" l="1"/>
  <c r="G32" i="104" l="1"/>
  <c r="F32" i="104"/>
  <c r="E32" i="104"/>
  <c r="G29" i="104"/>
  <c r="F29" i="104"/>
  <c r="E29" i="104"/>
  <c r="H32" i="104" l="1"/>
  <c r="H29" i="104"/>
  <c r="G28" i="104"/>
  <c r="F28" i="104"/>
  <c r="E28" i="104"/>
  <c r="H28" i="104" l="1"/>
  <c r="I28" i="104" s="1"/>
  <c r="D23" i="103" s="1"/>
  <c r="L72" i="113" l="1"/>
  <c r="K72" i="113"/>
  <c r="L67" i="113"/>
  <c r="K67" i="113"/>
  <c r="K21" i="113"/>
  <c r="L26" i="113"/>
  <c r="K26" i="113"/>
  <c r="L21" i="113"/>
  <c r="L28" i="113" s="1"/>
  <c r="L74" i="113" l="1"/>
  <c r="K74" i="113"/>
  <c r="K28" i="113"/>
  <c r="C26" i="117"/>
  <c r="C16" i="117"/>
  <c r="F253" i="86" l="1"/>
  <c r="D19" i="103" s="1"/>
  <c r="G14" i="99"/>
  <c r="H14" i="99" s="1"/>
  <c r="K15" i="105" l="1"/>
  <c r="C12" i="118"/>
  <c r="E15" i="117" l="1"/>
  <c r="D13" i="117"/>
  <c r="E13" i="117" s="1"/>
  <c r="E25" i="117"/>
  <c r="E23" i="117"/>
  <c r="H72" i="113"/>
  <c r="G72" i="113"/>
  <c r="F72" i="113"/>
  <c r="E72" i="113"/>
  <c r="H67" i="113"/>
  <c r="H74" i="113" s="1"/>
  <c r="G67" i="113"/>
  <c r="G74" i="113" s="1"/>
  <c r="F67" i="113"/>
  <c r="F74" i="113" s="1"/>
  <c r="E67" i="113"/>
  <c r="E74" i="113" s="1"/>
  <c r="P45" i="113"/>
  <c r="O45" i="113"/>
  <c r="N45" i="113"/>
  <c r="J45" i="113"/>
  <c r="I45" i="113"/>
  <c r="H45" i="113"/>
  <c r="G45" i="113"/>
  <c r="F45" i="113"/>
  <c r="E45" i="113"/>
  <c r="H26" i="113"/>
  <c r="G26" i="113"/>
  <c r="F26" i="113"/>
  <c r="E26" i="113"/>
  <c r="H21" i="113"/>
  <c r="G21" i="113"/>
  <c r="F21" i="113"/>
  <c r="E21" i="113"/>
  <c r="E28" i="113" s="1"/>
  <c r="F28" i="113" l="1"/>
  <c r="G28" i="113"/>
  <c r="H28" i="113"/>
  <c r="C49" i="113"/>
  <c r="C6" i="117"/>
  <c r="D14" i="121" s="1"/>
  <c r="J26" i="113"/>
  <c r="C7" i="117"/>
  <c r="E14" i="121" s="1"/>
  <c r="D49" i="113"/>
  <c r="J67" i="113"/>
  <c r="J72" i="113"/>
  <c r="J21" i="113"/>
  <c r="E15" i="121"/>
  <c r="J28" i="113" l="1"/>
  <c r="E37" i="136" s="1"/>
  <c r="E38" i="136" s="1"/>
  <c r="C6" i="136" s="1"/>
  <c r="D36" i="122" s="1"/>
  <c r="D35" i="122" s="1"/>
  <c r="J74" i="113"/>
  <c r="D14" i="90"/>
  <c r="N22" i="112"/>
  <c r="T22" i="112" s="1"/>
  <c r="M22" i="112"/>
  <c r="S22" i="112" s="1"/>
  <c r="L22" i="112"/>
  <c r="R22" i="112" s="1"/>
  <c r="K22" i="112"/>
  <c r="Q22" i="112" s="1"/>
  <c r="J22" i="112"/>
  <c r="P22" i="112" s="1"/>
  <c r="I22" i="112"/>
  <c r="O22" i="112" s="1"/>
  <c r="N21" i="112"/>
  <c r="T21" i="112" s="1"/>
  <c r="M21" i="112"/>
  <c r="S21" i="112" s="1"/>
  <c r="L21" i="112"/>
  <c r="R21" i="112" s="1"/>
  <c r="K21" i="112"/>
  <c r="Q21" i="112" s="1"/>
  <c r="J21" i="112"/>
  <c r="P21" i="112" s="1"/>
  <c r="I21" i="112"/>
  <c r="O21" i="112" s="1"/>
  <c r="N20" i="112"/>
  <c r="T20" i="112" s="1"/>
  <c r="M20" i="112"/>
  <c r="S20" i="112" s="1"/>
  <c r="L20" i="112"/>
  <c r="R20" i="112" s="1"/>
  <c r="K20" i="112"/>
  <c r="Q20" i="112" s="1"/>
  <c r="J20" i="112"/>
  <c r="P20" i="112" s="1"/>
  <c r="I20" i="112"/>
  <c r="O20" i="112" s="1"/>
  <c r="N19" i="112"/>
  <c r="T19" i="112" s="1"/>
  <c r="M19" i="112"/>
  <c r="S19" i="112" s="1"/>
  <c r="L19" i="112"/>
  <c r="R19" i="112" s="1"/>
  <c r="K19" i="112"/>
  <c r="Q19" i="112" s="1"/>
  <c r="J19" i="112"/>
  <c r="P19" i="112" s="1"/>
  <c r="I19" i="112"/>
  <c r="O19" i="112" s="1"/>
  <c r="N18" i="112"/>
  <c r="T18" i="112" s="1"/>
  <c r="M18" i="112"/>
  <c r="S18" i="112" s="1"/>
  <c r="L18" i="112"/>
  <c r="R18" i="112" s="1"/>
  <c r="K18" i="112"/>
  <c r="Q18" i="112" s="1"/>
  <c r="J18" i="112"/>
  <c r="P18" i="112" s="1"/>
  <c r="I18" i="112"/>
  <c r="O18" i="112" s="1"/>
  <c r="N17" i="112"/>
  <c r="T17" i="112" s="1"/>
  <c r="M17" i="112"/>
  <c r="S17" i="112" s="1"/>
  <c r="L17" i="112"/>
  <c r="R17" i="112" s="1"/>
  <c r="K17" i="112"/>
  <c r="Q17" i="112" s="1"/>
  <c r="J17" i="112"/>
  <c r="P17" i="112" s="1"/>
  <c r="I17" i="112"/>
  <c r="O17" i="112" s="1"/>
  <c r="N16" i="112"/>
  <c r="T16" i="112" s="1"/>
  <c r="M16" i="112"/>
  <c r="S16" i="112" s="1"/>
  <c r="L16" i="112"/>
  <c r="R16" i="112" s="1"/>
  <c r="K16" i="112"/>
  <c r="Q16" i="112" s="1"/>
  <c r="J16" i="112"/>
  <c r="P16" i="112" s="1"/>
  <c r="I16" i="112"/>
  <c r="O16" i="112" s="1"/>
  <c r="N15" i="112"/>
  <c r="T15" i="112" s="1"/>
  <c r="M15" i="112"/>
  <c r="S15" i="112" s="1"/>
  <c r="L15" i="112"/>
  <c r="R15" i="112" s="1"/>
  <c r="K15" i="112"/>
  <c r="Q15" i="112" s="1"/>
  <c r="J15" i="112"/>
  <c r="P15" i="112" s="1"/>
  <c r="I15" i="112"/>
  <c r="O15" i="112" s="1"/>
  <c r="N14" i="112"/>
  <c r="T14" i="112" s="1"/>
  <c r="M14" i="112"/>
  <c r="S14" i="112" s="1"/>
  <c r="L14" i="112"/>
  <c r="R14" i="112" s="1"/>
  <c r="K14" i="112"/>
  <c r="Q14" i="112" s="1"/>
  <c r="J14" i="112"/>
  <c r="P14" i="112" s="1"/>
  <c r="I14" i="112"/>
  <c r="O14" i="112" s="1"/>
  <c r="N13" i="112"/>
  <c r="T13" i="112" s="1"/>
  <c r="M13" i="112"/>
  <c r="S13" i="112" s="1"/>
  <c r="L13" i="112"/>
  <c r="R13" i="112" s="1"/>
  <c r="K13" i="112"/>
  <c r="Q13" i="112" s="1"/>
  <c r="J13" i="112"/>
  <c r="P13" i="112" s="1"/>
  <c r="I13" i="112"/>
  <c r="O13" i="112" s="1"/>
  <c r="C50" i="113" l="1"/>
  <c r="C51" i="113" s="1"/>
  <c r="D50" i="113"/>
  <c r="D51" i="113" s="1"/>
  <c r="C52" i="113" s="1"/>
  <c r="C6" i="113" s="1"/>
  <c r="D12" i="121" s="1"/>
  <c r="D29" i="90"/>
  <c r="D8" i="122"/>
  <c r="D26" i="121" s="1"/>
  <c r="D96" i="113"/>
  <c r="D97" i="113" s="1"/>
  <c r="C96" i="113"/>
  <c r="C97" i="113" s="1"/>
  <c r="C98" i="113" s="1"/>
  <c r="C7" i="113" s="1"/>
  <c r="E12" i="121" s="1"/>
  <c r="C6" i="112"/>
  <c r="D17" i="121" s="1"/>
  <c r="B11" i="106"/>
  <c r="B12" i="106" s="1"/>
  <c r="B13" i="106" s="1"/>
  <c r="B14" i="106" s="1"/>
  <c r="B15" i="106" s="1"/>
  <c r="B16" i="106" s="1"/>
  <c r="B17" i="106" s="1"/>
  <c r="E11" i="121" l="1"/>
  <c r="E17" i="118" s="1"/>
  <c r="D17" i="90"/>
  <c r="D16" i="90" s="1"/>
  <c r="D16" i="121"/>
  <c r="F12" i="118" s="1"/>
  <c r="AA103" i="105"/>
  <c r="AA102" i="105"/>
  <c r="AA101" i="105"/>
  <c r="AA100" i="105"/>
  <c r="AA99" i="105"/>
  <c r="AA98" i="105"/>
  <c r="AA97" i="105"/>
  <c r="AA96" i="105"/>
  <c r="AA95" i="105"/>
  <c r="AA94" i="105"/>
  <c r="AA93" i="105"/>
  <c r="AA92" i="105"/>
  <c r="AA91" i="105"/>
  <c r="AA90" i="105"/>
  <c r="AA89" i="105"/>
  <c r="AA88" i="105"/>
  <c r="AA87" i="105"/>
  <c r="AA86" i="105"/>
  <c r="AA85" i="105"/>
  <c r="AA84" i="105"/>
  <c r="AA83" i="105"/>
  <c r="AA82" i="105"/>
  <c r="AA81" i="105"/>
  <c r="AA80" i="105"/>
  <c r="AA79" i="105"/>
  <c r="AA78" i="105"/>
  <c r="AA77" i="105"/>
  <c r="AA76" i="105"/>
  <c r="AA75" i="105"/>
  <c r="AA74" i="105"/>
  <c r="AA73" i="105"/>
  <c r="AA72" i="105"/>
  <c r="AA71" i="105"/>
  <c r="AA70" i="105"/>
  <c r="AA69" i="105"/>
  <c r="AA68" i="105"/>
  <c r="AA67" i="105"/>
  <c r="AA66" i="105"/>
  <c r="AA65" i="105"/>
  <c r="AA64" i="105"/>
  <c r="AA63" i="105"/>
  <c r="AA62" i="105"/>
  <c r="AA61" i="105"/>
  <c r="AA60" i="105"/>
  <c r="AA59" i="105"/>
  <c r="AA58" i="105"/>
  <c r="AA57" i="105"/>
  <c r="AA56" i="105"/>
  <c r="AA55" i="105"/>
  <c r="AA54" i="105"/>
  <c r="AA53" i="105"/>
  <c r="AA52" i="105"/>
  <c r="AA51" i="105"/>
  <c r="AA50" i="105"/>
  <c r="AA49" i="105"/>
  <c r="AA48" i="105"/>
  <c r="AA47" i="105"/>
  <c r="AA46" i="105"/>
  <c r="AA45" i="105"/>
  <c r="AA44" i="105"/>
  <c r="AA43" i="105"/>
  <c r="AA42" i="105"/>
  <c r="AA41" i="105"/>
  <c r="AA40" i="105"/>
  <c r="AA39" i="105"/>
  <c r="AA38" i="105"/>
  <c r="AA37" i="105"/>
  <c r="AA36" i="105"/>
  <c r="AA35" i="105"/>
  <c r="AA34" i="105"/>
  <c r="AA33" i="105"/>
  <c r="AA32" i="105"/>
  <c r="AA31" i="105"/>
  <c r="AA30" i="105"/>
  <c r="AA29" i="105"/>
  <c r="AA28" i="105"/>
  <c r="AA27" i="105"/>
  <c r="AA26" i="105"/>
  <c r="AA25" i="105"/>
  <c r="AA24" i="105"/>
  <c r="AA23" i="105"/>
  <c r="AA22" i="105"/>
  <c r="AA21" i="105"/>
  <c r="AA20" i="105"/>
  <c r="AA19" i="105"/>
  <c r="AA18" i="105"/>
  <c r="AA17" i="105"/>
  <c r="AA16" i="105"/>
  <c r="AA15" i="105"/>
  <c r="W103" i="105"/>
  <c r="W102" i="105"/>
  <c r="W101" i="105"/>
  <c r="W100" i="105"/>
  <c r="W99" i="105"/>
  <c r="W98" i="105"/>
  <c r="W97" i="105"/>
  <c r="W96" i="105"/>
  <c r="W95" i="105"/>
  <c r="W94" i="105"/>
  <c r="W93" i="105"/>
  <c r="W92" i="105"/>
  <c r="W91" i="105"/>
  <c r="W90" i="105"/>
  <c r="W89" i="105"/>
  <c r="W88" i="105"/>
  <c r="W87" i="105"/>
  <c r="W86" i="105"/>
  <c r="W85" i="105"/>
  <c r="W84" i="105"/>
  <c r="W83" i="105"/>
  <c r="W82" i="105"/>
  <c r="W81" i="105"/>
  <c r="W80" i="105"/>
  <c r="W79" i="105"/>
  <c r="W78" i="105"/>
  <c r="W77" i="105"/>
  <c r="W76" i="105"/>
  <c r="W75" i="105"/>
  <c r="W74" i="105"/>
  <c r="W73" i="105"/>
  <c r="W72" i="105"/>
  <c r="W71" i="105"/>
  <c r="W70" i="105"/>
  <c r="W69" i="105"/>
  <c r="W68" i="105"/>
  <c r="W67" i="105"/>
  <c r="W66" i="105"/>
  <c r="W65" i="105"/>
  <c r="W64" i="105"/>
  <c r="W63" i="105"/>
  <c r="W62" i="105"/>
  <c r="W61" i="105"/>
  <c r="W60" i="105"/>
  <c r="W59" i="105"/>
  <c r="W58" i="105"/>
  <c r="W57" i="105"/>
  <c r="W56" i="105"/>
  <c r="W55" i="105"/>
  <c r="W54" i="105"/>
  <c r="W53" i="105"/>
  <c r="W52" i="105"/>
  <c r="W51" i="105"/>
  <c r="W50" i="105"/>
  <c r="W49" i="105"/>
  <c r="W48" i="105"/>
  <c r="W47" i="105"/>
  <c r="W46" i="105"/>
  <c r="W45" i="105"/>
  <c r="W44" i="105"/>
  <c r="W43" i="105"/>
  <c r="W42" i="105"/>
  <c r="W41" i="105"/>
  <c r="W40" i="105"/>
  <c r="W39" i="105"/>
  <c r="W38" i="105"/>
  <c r="W37" i="105"/>
  <c r="W36" i="105"/>
  <c r="W35" i="105"/>
  <c r="W34" i="105"/>
  <c r="W33" i="105"/>
  <c r="W32" i="105"/>
  <c r="W31" i="105"/>
  <c r="W30" i="105"/>
  <c r="W29" i="105"/>
  <c r="W28" i="105"/>
  <c r="W27" i="105"/>
  <c r="W26" i="105"/>
  <c r="W25" i="105"/>
  <c r="W24" i="105"/>
  <c r="W23" i="105"/>
  <c r="W22" i="105"/>
  <c r="W21" i="105"/>
  <c r="W20" i="105"/>
  <c r="W19" i="105"/>
  <c r="W18" i="105"/>
  <c r="W17" i="105"/>
  <c r="W16" i="105"/>
  <c r="W15" i="105"/>
  <c r="T103" i="105"/>
  <c r="T102" i="105"/>
  <c r="T101" i="105"/>
  <c r="T100" i="105"/>
  <c r="T99" i="105"/>
  <c r="T98" i="105"/>
  <c r="T97" i="105"/>
  <c r="T96" i="105"/>
  <c r="T95" i="105"/>
  <c r="T94" i="105"/>
  <c r="T93" i="105"/>
  <c r="T92" i="105"/>
  <c r="T91" i="105"/>
  <c r="T90" i="105"/>
  <c r="T89" i="105"/>
  <c r="T88" i="105"/>
  <c r="T87" i="105"/>
  <c r="T86" i="105"/>
  <c r="T85" i="105"/>
  <c r="T84" i="105"/>
  <c r="T83" i="105"/>
  <c r="T82" i="105"/>
  <c r="T81" i="105"/>
  <c r="T80" i="105"/>
  <c r="T79" i="105"/>
  <c r="T78" i="105"/>
  <c r="T77" i="105"/>
  <c r="T76" i="105"/>
  <c r="T75" i="105"/>
  <c r="T74" i="105"/>
  <c r="T73" i="105"/>
  <c r="T72" i="105"/>
  <c r="T71" i="105"/>
  <c r="T70" i="105"/>
  <c r="T69" i="105"/>
  <c r="T68" i="105"/>
  <c r="T67" i="105"/>
  <c r="T66" i="105"/>
  <c r="T65" i="105"/>
  <c r="T64" i="105"/>
  <c r="T63" i="105"/>
  <c r="T62" i="105"/>
  <c r="T61" i="105"/>
  <c r="T60" i="105"/>
  <c r="T59" i="105"/>
  <c r="T58" i="105"/>
  <c r="T57" i="105"/>
  <c r="T56" i="105"/>
  <c r="T55" i="105"/>
  <c r="T54" i="105"/>
  <c r="T53" i="105"/>
  <c r="T52" i="105"/>
  <c r="T51" i="105"/>
  <c r="T50" i="105"/>
  <c r="T49" i="105"/>
  <c r="T48" i="105"/>
  <c r="T47" i="105"/>
  <c r="T46" i="105"/>
  <c r="T45" i="105"/>
  <c r="T44" i="105"/>
  <c r="T43" i="105"/>
  <c r="T42" i="105"/>
  <c r="T41" i="105"/>
  <c r="T40" i="105"/>
  <c r="T39" i="105"/>
  <c r="T38" i="105"/>
  <c r="T37" i="105"/>
  <c r="T36" i="105"/>
  <c r="T35" i="105"/>
  <c r="T34" i="105"/>
  <c r="T33" i="105"/>
  <c r="T32" i="105"/>
  <c r="T31" i="105"/>
  <c r="T30" i="105"/>
  <c r="T29" i="105"/>
  <c r="T28" i="105"/>
  <c r="T27" i="105"/>
  <c r="T26" i="105"/>
  <c r="T25" i="105"/>
  <c r="T24" i="105"/>
  <c r="T23" i="105"/>
  <c r="T22" i="105"/>
  <c r="T21" i="105"/>
  <c r="T20" i="105"/>
  <c r="T19" i="105"/>
  <c r="T18" i="105"/>
  <c r="T17" i="105"/>
  <c r="T16" i="105"/>
  <c r="T15" i="105"/>
  <c r="Q103" i="105"/>
  <c r="Q102" i="105"/>
  <c r="Q101" i="105"/>
  <c r="Q100" i="105"/>
  <c r="Q99" i="105"/>
  <c r="Q98" i="105"/>
  <c r="Q97" i="105"/>
  <c r="Q96" i="105"/>
  <c r="Q95" i="105"/>
  <c r="Q94" i="105"/>
  <c r="Q93" i="105"/>
  <c r="Q92" i="105"/>
  <c r="Q91" i="105"/>
  <c r="Q90" i="105"/>
  <c r="Q89" i="105"/>
  <c r="Q88" i="105"/>
  <c r="Q87" i="105"/>
  <c r="Q86" i="105"/>
  <c r="Q85" i="105"/>
  <c r="Q84" i="105"/>
  <c r="Q83" i="105"/>
  <c r="Q82" i="105"/>
  <c r="Q81" i="105"/>
  <c r="Q80" i="105"/>
  <c r="Q79" i="105"/>
  <c r="Q78" i="105"/>
  <c r="Q77" i="105"/>
  <c r="Q76" i="105"/>
  <c r="Q75" i="105"/>
  <c r="Q74" i="105"/>
  <c r="Q73" i="105"/>
  <c r="Q72" i="105"/>
  <c r="Q71" i="105"/>
  <c r="Q70" i="105"/>
  <c r="Q69" i="105"/>
  <c r="Q68" i="105"/>
  <c r="Q67" i="105"/>
  <c r="Q66" i="105"/>
  <c r="Q65" i="105"/>
  <c r="Q64" i="105"/>
  <c r="Q63" i="105"/>
  <c r="Q62" i="105"/>
  <c r="Q61" i="105"/>
  <c r="Q60" i="105"/>
  <c r="Q59" i="105"/>
  <c r="Q58" i="105"/>
  <c r="Q57" i="105"/>
  <c r="Q56" i="105"/>
  <c r="Q55" i="105"/>
  <c r="Q54" i="105"/>
  <c r="Q53" i="105"/>
  <c r="Q52" i="105"/>
  <c r="Q51" i="105"/>
  <c r="Q50" i="105"/>
  <c r="Q49" i="105"/>
  <c r="Q48" i="105"/>
  <c r="Q47" i="105"/>
  <c r="Q46" i="105"/>
  <c r="Q45" i="105"/>
  <c r="Q44" i="105"/>
  <c r="Q43" i="105"/>
  <c r="Q42" i="105"/>
  <c r="Q41" i="105"/>
  <c r="Q40" i="105"/>
  <c r="Q39" i="105"/>
  <c r="Q38" i="105"/>
  <c r="Q37" i="105"/>
  <c r="Q36" i="105"/>
  <c r="Q35" i="105"/>
  <c r="Q34" i="105"/>
  <c r="Q33" i="105"/>
  <c r="Q32" i="105"/>
  <c r="Q31" i="105"/>
  <c r="Q30" i="105"/>
  <c r="Q29" i="105"/>
  <c r="Q28" i="105"/>
  <c r="Q27" i="105"/>
  <c r="Q26" i="105"/>
  <c r="Q25" i="105"/>
  <c r="Q24" i="105"/>
  <c r="Q23" i="105"/>
  <c r="Q22" i="105"/>
  <c r="Q21" i="105"/>
  <c r="Q20" i="105"/>
  <c r="Q19" i="105"/>
  <c r="Q18" i="105"/>
  <c r="Q17" i="105"/>
  <c r="Q16" i="105"/>
  <c r="Q15" i="105"/>
  <c r="N103" i="105"/>
  <c r="N102" i="105"/>
  <c r="N101" i="105"/>
  <c r="N100" i="105"/>
  <c r="N99" i="105"/>
  <c r="N98" i="105"/>
  <c r="N97" i="105"/>
  <c r="N96" i="105"/>
  <c r="N95" i="105"/>
  <c r="N94" i="105"/>
  <c r="N93" i="105"/>
  <c r="N92" i="105"/>
  <c r="N91" i="105"/>
  <c r="N90" i="105"/>
  <c r="N89" i="105"/>
  <c r="N88" i="105"/>
  <c r="N87" i="105"/>
  <c r="N86" i="105"/>
  <c r="N85" i="105"/>
  <c r="N84" i="105"/>
  <c r="N83" i="105"/>
  <c r="N82" i="105"/>
  <c r="N81" i="105"/>
  <c r="N80" i="105"/>
  <c r="N79" i="105"/>
  <c r="N78" i="105"/>
  <c r="N77" i="105"/>
  <c r="N76" i="105"/>
  <c r="N75" i="105"/>
  <c r="N74" i="105"/>
  <c r="N73" i="105"/>
  <c r="N72" i="105"/>
  <c r="N71" i="105"/>
  <c r="N70" i="105"/>
  <c r="N69" i="105"/>
  <c r="N68" i="105"/>
  <c r="N67" i="105"/>
  <c r="N66" i="105"/>
  <c r="N65" i="105"/>
  <c r="N64" i="105"/>
  <c r="N63" i="105"/>
  <c r="N62" i="105"/>
  <c r="N61" i="105"/>
  <c r="N60" i="105"/>
  <c r="N59" i="105"/>
  <c r="N58" i="105"/>
  <c r="N57" i="105"/>
  <c r="N56" i="105"/>
  <c r="N55" i="105"/>
  <c r="N54" i="105"/>
  <c r="N53" i="105"/>
  <c r="N52" i="105"/>
  <c r="N51" i="105"/>
  <c r="N50" i="105"/>
  <c r="N49" i="105"/>
  <c r="N48" i="105"/>
  <c r="N47" i="105"/>
  <c r="N46" i="105"/>
  <c r="N45" i="105"/>
  <c r="N44" i="105"/>
  <c r="N43" i="105"/>
  <c r="N42" i="105"/>
  <c r="N41" i="105"/>
  <c r="N40" i="105"/>
  <c r="N39" i="105"/>
  <c r="N38" i="105"/>
  <c r="N37" i="105"/>
  <c r="N36" i="105"/>
  <c r="N35" i="105"/>
  <c r="N34" i="105"/>
  <c r="N33" i="105"/>
  <c r="N32" i="105"/>
  <c r="N31" i="105"/>
  <c r="N30" i="105"/>
  <c r="N29" i="105"/>
  <c r="N28" i="105"/>
  <c r="N27" i="105"/>
  <c r="N26" i="105"/>
  <c r="N25" i="105"/>
  <c r="N24" i="105"/>
  <c r="N23" i="105"/>
  <c r="N22" i="105"/>
  <c r="N21" i="105"/>
  <c r="N20" i="105"/>
  <c r="N19" i="105"/>
  <c r="N18" i="105"/>
  <c r="N17" i="105"/>
  <c r="N16" i="105"/>
  <c r="N15" i="105"/>
  <c r="K103" i="105"/>
  <c r="K102" i="105"/>
  <c r="K101" i="105"/>
  <c r="K100" i="105"/>
  <c r="K99" i="105"/>
  <c r="K98" i="105"/>
  <c r="K97" i="105"/>
  <c r="K96" i="105"/>
  <c r="K95" i="105"/>
  <c r="K94" i="105"/>
  <c r="K93" i="105"/>
  <c r="K92" i="105"/>
  <c r="K91" i="105"/>
  <c r="K90" i="105"/>
  <c r="K89" i="105"/>
  <c r="K88" i="105"/>
  <c r="K87" i="105"/>
  <c r="K86" i="105"/>
  <c r="K85" i="105"/>
  <c r="K84" i="105"/>
  <c r="K83" i="105"/>
  <c r="K82" i="105"/>
  <c r="K81" i="105"/>
  <c r="K80" i="105"/>
  <c r="K79" i="105"/>
  <c r="K78" i="105"/>
  <c r="K77" i="105"/>
  <c r="K76" i="105"/>
  <c r="K75" i="105"/>
  <c r="K74" i="105"/>
  <c r="K73" i="105"/>
  <c r="K72" i="105"/>
  <c r="K71" i="105"/>
  <c r="K70" i="105"/>
  <c r="K69" i="105"/>
  <c r="K68" i="105"/>
  <c r="K67" i="105"/>
  <c r="K66" i="105"/>
  <c r="K65" i="105"/>
  <c r="K64" i="105"/>
  <c r="K63" i="105"/>
  <c r="K62" i="105"/>
  <c r="K61" i="105"/>
  <c r="K60" i="105"/>
  <c r="K59" i="105"/>
  <c r="K58" i="105"/>
  <c r="K57" i="105"/>
  <c r="K56" i="105"/>
  <c r="K55" i="105"/>
  <c r="K54" i="105"/>
  <c r="K53" i="105"/>
  <c r="K52" i="105"/>
  <c r="K51" i="105"/>
  <c r="K50" i="105"/>
  <c r="K49" i="105"/>
  <c r="K48" i="105"/>
  <c r="K47" i="105"/>
  <c r="K46" i="105"/>
  <c r="K45" i="105"/>
  <c r="K44" i="105"/>
  <c r="K43" i="105"/>
  <c r="K42" i="105"/>
  <c r="K41" i="105"/>
  <c r="K40" i="105"/>
  <c r="K39" i="105"/>
  <c r="K38" i="105"/>
  <c r="K37" i="105"/>
  <c r="K36" i="105"/>
  <c r="K35" i="105"/>
  <c r="K34" i="105"/>
  <c r="K33" i="105"/>
  <c r="K32" i="105"/>
  <c r="K31" i="105"/>
  <c r="K30" i="105"/>
  <c r="K29" i="105"/>
  <c r="K28" i="105"/>
  <c r="K27" i="105"/>
  <c r="K26" i="105"/>
  <c r="K25" i="105"/>
  <c r="K24" i="105"/>
  <c r="K23" i="105"/>
  <c r="K22" i="105"/>
  <c r="K21" i="105"/>
  <c r="K20" i="105"/>
  <c r="K19" i="105"/>
  <c r="K18" i="105"/>
  <c r="K17" i="105"/>
  <c r="K16" i="105"/>
  <c r="D12" i="90" l="1"/>
  <c r="C6" i="105"/>
  <c r="D9" i="121" s="1"/>
  <c r="C7" i="105"/>
  <c r="E9" i="121" s="1"/>
  <c r="P24" i="99"/>
  <c r="Q24" i="99" s="1"/>
  <c r="P23" i="99"/>
  <c r="Q23" i="99" s="1"/>
  <c r="P22" i="99"/>
  <c r="Q22" i="99" s="1"/>
  <c r="P21" i="99"/>
  <c r="Q21" i="99" s="1"/>
  <c r="P20" i="99"/>
  <c r="Q20" i="99" s="1"/>
  <c r="P19" i="99"/>
  <c r="Q19" i="99" s="1"/>
  <c r="P18" i="99"/>
  <c r="Q18" i="99" s="1"/>
  <c r="P17" i="99"/>
  <c r="Q17" i="99" s="1"/>
  <c r="P16" i="99"/>
  <c r="Q16" i="99" s="1"/>
  <c r="P15" i="99"/>
  <c r="Q15" i="99" s="1"/>
  <c r="P14" i="99"/>
  <c r="Q14" i="99" s="1"/>
  <c r="E17" i="102"/>
  <c r="D9" i="90" l="1"/>
  <c r="Q25" i="99" l="1"/>
  <c r="H44" i="104"/>
  <c r="H43" i="104"/>
  <c r="H42" i="104"/>
  <c r="H41" i="104"/>
  <c r="H40" i="104"/>
  <c r="H39" i="104"/>
  <c r="H38" i="104"/>
  <c r="H37" i="104"/>
  <c r="H36" i="104"/>
  <c r="H35" i="104"/>
  <c r="H34" i="104"/>
  <c r="H33" i="104"/>
  <c r="H31" i="104"/>
  <c r="H30" i="104"/>
  <c r="H27" i="104"/>
  <c r="H26" i="104"/>
  <c r="H25" i="104"/>
  <c r="H24" i="104"/>
  <c r="H23" i="104"/>
  <c r="H22" i="104"/>
  <c r="G20" i="104"/>
  <c r="G47" i="104" s="1"/>
  <c r="F20" i="104"/>
  <c r="F47" i="104" s="1"/>
  <c r="H19" i="104"/>
  <c r="H18" i="104"/>
  <c r="I18" i="104" s="1"/>
  <c r="J18" i="104" s="1"/>
  <c r="H17" i="104"/>
  <c r="H16" i="104"/>
  <c r="H15" i="104"/>
  <c r="H14" i="104"/>
  <c r="H13" i="104"/>
  <c r="H11" i="104"/>
  <c r="H10" i="104"/>
  <c r="H9" i="104"/>
  <c r="H20" i="104" l="1"/>
  <c r="D22" i="103"/>
  <c r="F45" i="104"/>
  <c r="G45" i="104"/>
  <c r="E45" i="104"/>
  <c r="H47" i="104" l="1"/>
  <c r="H45" i="104"/>
  <c r="G24" i="99" l="1"/>
  <c r="H24" i="99" s="1"/>
  <c r="G23" i="99"/>
  <c r="H23" i="99" s="1"/>
  <c r="G22" i="99"/>
  <c r="H22" i="99" s="1"/>
  <c r="G21" i="99"/>
  <c r="H21" i="99" s="1"/>
  <c r="G20" i="99"/>
  <c r="H20" i="99" s="1"/>
  <c r="G19" i="99"/>
  <c r="H19" i="99" s="1"/>
  <c r="G18" i="99"/>
  <c r="H18" i="99" s="1"/>
  <c r="G17" i="99"/>
  <c r="H17" i="99" s="1"/>
  <c r="G16" i="99"/>
  <c r="H16" i="99" s="1"/>
  <c r="G15" i="99"/>
  <c r="H15" i="99" s="1"/>
  <c r="H25" i="99" l="1"/>
  <c r="C6" i="99" s="1"/>
  <c r="E241" i="86"/>
  <c r="E232" i="86"/>
  <c r="H232" i="86" s="1"/>
  <c r="E224" i="86"/>
  <c r="H224" i="86" s="1"/>
  <c r="E216" i="86"/>
  <c r="H216" i="86" s="1"/>
  <c r="E185" i="86"/>
  <c r="H185" i="86" s="1"/>
  <c r="E178" i="86"/>
  <c r="H178" i="86" s="1"/>
  <c r="E170" i="86"/>
  <c r="H170" i="86" s="1"/>
  <c r="E162" i="86"/>
  <c r="H162" i="86" s="1"/>
  <c r="E154" i="86"/>
  <c r="H154" i="86" s="1"/>
  <c r="E147" i="86"/>
  <c r="H147" i="86" s="1"/>
  <c r="E140" i="86"/>
  <c r="H140" i="86" s="1"/>
  <c r="E136" i="86"/>
  <c r="H136" i="86" s="1"/>
  <c r="E128" i="86"/>
  <c r="E125" i="86"/>
  <c r="H125" i="86" s="1"/>
  <c r="E117" i="86"/>
  <c r="H117" i="86" s="1"/>
  <c r="E110" i="86"/>
  <c r="H110" i="86" s="1"/>
  <c r="E106" i="86"/>
  <c r="H106" i="86" s="1"/>
  <c r="E96" i="86"/>
  <c r="E88" i="86"/>
  <c r="H88" i="86" s="1"/>
  <c r="E63" i="86"/>
  <c r="H63" i="86" s="1"/>
  <c r="E56" i="86"/>
  <c r="H56" i="86" s="1"/>
  <c r="E39" i="86"/>
  <c r="H39" i="86" s="1"/>
  <c r="K46" i="113" l="1"/>
  <c r="D14" i="103" s="1"/>
  <c r="H128" i="86"/>
  <c r="I16" i="104" s="1"/>
  <c r="E46" i="113"/>
  <c r="D12" i="103" s="1"/>
  <c r="H96" i="86"/>
  <c r="E240" i="86"/>
  <c r="H240" i="86" s="1"/>
  <c r="H241" i="86"/>
  <c r="E10" i="121"/>
  <c r="D10" i="121"/>
  <c r="D8" i="121" s="1"/>
  <c r="D12" i="118" s="1"/>
  <c r="F11" i="102"/>
  <c r="G11" i="102" s="1"/>
  <c r="E124" i="86"/>
  <c r="H124" i="86" s="1"/>
  <c r="E135" i="86"/>
  <c r="H135" i="86" s="1"/>
  <c r="E215" i="86"/>
  <c r="I17" i="104"/>
  <c r="E109" i="86"/>
  <c r="F9" i="102" l="1"/>
  <c r="G9" i="102" s="1"/>
  <c r="I37" i="104"/>
  <c r="J37" i="104" s="1"/>
  <c r="K47" i="113"/>
  <c r="E47" i="113"/>
  <c r="E146" i="86"/>
  <c r="H146" i="86" s="1"/>
  <c r="F12" i="102" s="1"/>
  <c r="G12" i="102" s="1"/>
  <c r="H215" i="86"/>
  <c r="H46" i="113"/>
  <c r="D13" i="103" s="1"/>
  <c r="H109" i="86"/>
  <c r="D10" i="90"/>
  <c r="D8" i="90" s="1"/>
  <c r="E8" i="121"/>
  <c r="D17" i="118" s="1"/>
  <c r="D21" i="103"/>
  <c r="J17" i="104"/>
  <c r="J16" i="104"/>
  <c r="D20" i="103"/>
  <c r="F10" i="102"/>
  <c r="E95" i="86"/>
  <c r="H95" i="86" s="1"/>
  <c r="F13" i="102" s="1"/>
  <c r="D31" i="103" s="1"/>
  <c r="H47" i="113" l="1"/>
  <c r="E253" i="86"/>
  <c r="D18" i="103" s="1"/>
  <c r="D27" i="103"/>
  <c r="D29" i="103"/>
  <c r="D30" i="103"/>
  <c r="D24" i="103"/>
  <c r="D28" i="103"/>
  <c r="G10" i="102"/>
  <c r="E251" i="86"/>
  <c r="H251" i="86" s="1"/>
  <c r="B11" i="92"/>
  <c r="B12" i="92" s="1"/>
  <c r="B13" i="92" s="1"/>
  <c r="B14" i="92" s="1"/>
  <c r="B15" i="92" s="1"/>
  <c r="B16" i="92" s="1"/>
  <c r="B17" i="92" s="1"/>
  <c r="B18" i="92" s="1"/>
  <c r="B19" i="92" s="1"/>
  <c r="B20" i="92" s="1"/>
  <c r="B21" i="92" s="1"/>
  <c r="B22" i="92" s="1"/>
  <c r="B23" i="92" s="1"/>
  <c r="B24" i="92" s="1"/>
  <c r="B25" i="92" s="1"/>
  <c r="B26" i="92" s="1"/>
  <c r="B27" i="92" s="1"/>
  <c r="B28" i="92" s="1"/>
  <c r="B29" i="92" s="1"/>
  <c r="B30" i="92" s="1"/>
  <c r="B31" i="92" s="1"/>
  <c r="B32" i="92" s="1"/>
  <c r="B33" i="92" s="1"/>
  <c r="B34" i="92" s="1"/>
  <c r="B35" i="92" s="1"/>
  <c r="B36" i="92" s="1"/>
  <c r="B37" i="92" s="1"/>
  <c r="B38" i="92" s="1"/>
  <c r="B39" i="92" s="1"/>
  <c r="B40" i="92" s="1"/>
  <c r="B41" i="92" s="1"/>
  <c r="B42" i="92" s="1"/>
  <c r="B43" i="92" s="1"/>
  <c r="B44" i="92" s="1"/>
  <c r="B45" i="92" s="1"/>
  <c r="B46" i="92" s="1"/>
  <c r="B47" i="92" s="1"/>
  <c r="B48" i="92" s="1"/>
  <c r="B49" i="92" s="1"/>
  <c r="B50" i="92" s="1"/>
  <c r="B51" i="92" s="1"/>
  <c r="B52" i="92" s="1"/>
  <c r="B53" i="92" s="1"/>
  <c r="B54" i="92" s="1"/>
  <c r="B55" i="92" s="1"/>
  <c r="B56" i="92" s="1"/>
  <c r="B57" i="92" s="1"/>
  <c r="B58" i="92" s="1"/>
  <c r="B59" i="92" s="1"/>
  <c r="B60" i="92" s="1"/>
  <c r="B61" i="92" s="1"/>
  <c r="B62" i="92" s="1"/>
  <c r="B63" i="92" s="1"/>
  <c r="B64" i="92" s="1"/>
  <c r="B65" i="92" s="1"/>
  <c r="B66" i="92" s="1"/>
  <c r="B67" i="92" s="1"/>
  <c r="B68" i="92" s="1"/>
  <c r="B69" i="92" s="1"/>
  <c r="B70" i="92" s="1"/>
  <c r="B71" i="92" s="1"/>
  <c r="B72" i="92" s="1"/>
  <c r="B73" i="92" s="1"/>
  <c r="B74" i="92" s="1"/>
  <c r="B75" i="92" s="1"/>
  <c r="B76" i="92" s="1"/>
  <c r="B77" i="92" s="1"/>
  <c r="B78" i="92" s="1"/>
  <c r="B79" i="92" s="1"/>
  <c r="B80" i="92" s="1"/>
  <c r="B81" i="92" s="1"/>
  <c r="B82" i="92" s="1"/>
  <c r="B83" i="92" s="1"/>
  <c r="B84" i="92" s="1"/>
  <c r="B85" i="92" s="1"/>
  <c r="B86" i="92" s="1"/>
  <c r="B87" i="92" s="1"/>
  <c r="B88" i="92" s="1"/>
  <c r="B89" i="92" s="1"/>
  <c r="I47" i="104" l="1"/>
  <c r="J48" i="104" s="1"/>
  <c r="B12" i="118"/>
  <c r="G14" i="116"/>
  <c r="C6" i="116" s="1"/>
  <c r="F17" i="102"/>
  <c r="D33" i="103" l="1"/>
  <c r="G17" i="102"/>
  <c r="I45" i="104"/>
  <c r="D25" i="103" l="1"/>
  <c r="J45" i="104"/>
  <c r="D32" i="103" l="1"/>
  <c r="D26" i="103"/>
  <c r="D15" i="121"/>
  <c r="D15" i="90" l="1"/>
  <c r="D11" i="90" s="1"/>
  <c r="D11" i="121"/>
  <c r="E12" i="118" s="1"/>
  <c r="G12" i="118" s="1"/>
  <c r="H12" i="118" s="1"/>
  <c r="C6" i="118" s="1"/>
  <c r="D20" i="121" s="1"/>
  <c r="G17" i="118"/>
  <c r="H17" i="118" s="1"/>
  <c r="C7" i="118" s="1"/>
  <c r="E20" i="121" s="1"/>
  <c r="E19" i="121" s="1"/>
  <c r="E7" i="121" s="1"/>
  <c r="E27" i="121" s="1"/>
  <c r="E28" i="121" l="1"/>
  <c r="D19" i="121"/>
  <c r="D7" i="121" s="1"/>
  <c r="D20" i="90"/>
  <c r="D19" i="90" s="1"/>
  <c r="D27" i="121" l="1"/>
  <c r="D7" i="90"/>
  <c r="D31" i="90" l="1"/>
  <c r="D28" i="121"/>
  <c r="D30" i="90" s="1"/>
  <c r="D25" i="90" s="1"/>
  <c r="D34" i="103" l="1"/>
  <c r="D32" i="9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Hean Ghee Koay (IRR/ICT/Life, Kuala Lumpur)</author>
  </authors>
  <commentList>
    <comment ref="L11" authorId="0" shapeId="0" xr:uid="{00000000-0006-0000-0900-000001000000}">
      <text>
        <r>
          <rPr>
            <b/>
            <sz val="9"/>
            <color indexed="81"/>
            <rFont val="Tahoma"/>
            <family val="2"/>
          </rPr>
          <t>WTW: Only applicable to product groups subject to mortality risk</t>
        </r>
        <r>
          <rPr>
            <sz val="9"/>
            <color indexed="81"/>
            <rFont val="Tahoma"/>
            <family val="2"/>
          </rPr>
          <t xml:space="preserve">
</t>
        </r>
      </text>
    </comment>
    <comment ref="O11" authorId="0" shapeId="0" xr:uid="{00000000-0006-0000-0900-000002000000}">
      <text>
        <r>
          <rPr>
            <b/>
            <sz val="9"/>
            <color indexed="81"/>
            <rFont val="Tahoma"/>
            <family val="2"/>
          </rPr>
          <t>WTW: Only Applicable to product groups subject to longevity risks.</t>
        </r>
      </text>
    </comment>
  </commentList>
</comments>
</file>

<file path=xl/sharedStrings.xml><?xml version="1.0" encoding="utf-8"?>
<sst xmlns="http://schemas.openxmlformats.org/spreadsheetml/2006/main" count="1717" uniqueCount="710">
  <si>
    <t>Organisation Information</t>
  </si>
  <si>
    <t>Name of Insurer/Takaful Operator</t>
  </si>
  <si>
    <t>Conventional Insurer or Takaful Operator?</t>
  </si>
  <si>
    <t>&lt;-</t>
  </si>
  <si>
    <t>If Calculation Options is not set to Automatic, please calculate workbook (F9) after inputting this cell.</t>
  </si>
  <si>
    <t>Life/Family or General?</t>
  </si>
  <si>
    <t>Address</t>
  </si>
  <si>
    <t>Contact Person</t>
  </si>
  <si>
    <t>Name</t>
  </si>
  <si>
    <t>Phone Number</t>
  </si>
  <si>
    <t>Email Address</t>
  </si>
  <si>
    <t>Valuation Date</t>
  </si>
  <si>
    <t>Instructions</t>
  </si>
  <si>
    <t xml:space="preserve">The following colour key applies throughout this spreadsheet: </t>
  </si>
  <si>
    <t>Cell colour</t>
  </si>
  <si>
    <t>Example</t>
  </si>
  <si>
    <t>Additional data / input required</t>
  </si>
  <si>
    <t>Required to Fill In</t>
  </si>
  <si>
    <t>Input to be chosen from the drop-down option</t>
  </si>
  <si>
    <t>Data in these cells are linked from other sources within the template.  No action is required.</t>
  </si>
  <si>
    <t>Not Required to Fill In</t>
  </si>
  <si>
    <t>CHECK</t>
  </si>
  <si>
    <t>If this cell is shown, please check the input figures or provide explanations for discrepancies.</t>
  </si>
  <si>
    <t>CL: Conventional Life (Re)Insurer</t>
  </si>
  <si>
    <t>Note:</t>
  </si>
  <si>
    <t>GI: Conventional General (Re)Insurer</t>
  </si>
  <si>
    <t>1. Please fill in the yellow-coloured cells in tabs.</t>
  </si>
  <si>
    <t>FT: Family (Re)Takaful Operator</t>
  </si>
  <si>
    <t>2. Please fill in all figures in BND. Exchange rates used should be as at the valuation date.</t>
  </si>
  <si>
    <t>GT: General (Re)Takaful Operator</t>
  </si>
  <si>
    <t>3. Please do not include any personal data of policyholders in this template.</t>
  </si>
  <si>
    <t>Applicability</t>
  </si>
  <si>
    <t>Tab Name</t>
  </si>
  <si>
    <t>Description</t>
  </si>
  <si>
    <t>Corresponding Technical Specfication Section</t>
  </si>
  <si>
    <t>CL</t>
  </si>
  <si>
    <t>GI</t>
  </si>
  <si>
    <t>FT</t>
  </si>
  <si>
    <t>GT</t>
  </si>
  <si>
    <t>Additional instructions</t>
  </si>
  <si>
    <t>Controls</t>
  </si>
  <si>
    <t xml:space="preserve">For filling in of any additional information not included in template and explanations for discrepancies. </t>
  </si>
  <si>
    <t>Please provide explanations for any discrepancies and any other comments.</t>
  </si>
  <si>
    <t>TCA</t>
  </si>
  <si>
    <t>Calculation of the Capital Adequacy Ratio (CAR).</t>
  </si>
  <si>
    <t>Section 5 - Components of Available Capital</t>
  </si>
  <si>
    <t>The figure of non-guaranteed benefits is required to be filled under Par Fund in Alternative Approach 1 only.</t>
  </si>
  <si>
    <t>FSR</t>
  </si>
  <si>
    <t>CAR</t>
  </si>
  <si>
    <t>Insurance Risk (Life)</t>
  </si>
  <si>
    <t>Calculation of risk components for each individual shock (Mortality, Longevity, Morbidity/Disability, Lapse, Expense) and total shocks.</t>
  </si>
  <si>
    <t>Section 4 - R1 Insurance Risk (Life Insurance Risk)</t>
  </si>
  <si>
    <t>Insurance Risk (General)</t>
  </si>
  <si>
    <t xml:space="preserve">Calculation of the net claim liability risk charge and the net premium liability risk charge. </t>
  </si>
  <si>
    <t>Section 4 - R1 Insurance Risk (General Insurance Risk)</t>
  </si>
  <si>
    <t>Market Risk (Interest Rate)</t>
  </si>
  <si>
    <t>Calculation of risk charge after derivation of mismatch between assets and liabilities.</t>
  </si>
  <si>
    <t>Section 4 - R2 Market Risk (Interest Rate Mismatch Risk)</t>
  </si>
  <si>
    <t>Market Risk (Interest Rate_MD)</t>
  </si>
  <si>
    <t>Calculation of interest rate mismatch risk requirement under the modified duration approach.</t>
  </si>
  <si>
    <t>Only applicable if adopting the alternative of determining the change in asset value using modified duration approach.</t>
  </si>
  <si>
    <t>Market Risk (Currency)</t>
  </si>
  <si>
    <t>Calculation of risk charges for the different currencies, split by funds.</t>
  </si>
  <si>
    <t>Section 4 - R2 Market Risk (Foreign Currency Mismatch Risk)</t>
  </si>
  <si>
    <t>Market Risk (Equity)</t>
  </si>
  <si>
    <t>Calculation of risk charges for the equity assets, split by funds.</t>
  </si>
  <si>
    <t>Section 4 - R2 Market Risk (Equity Risk)</t>
  </si>
  <si>
    <t>Market Risk (Property Risk)</t>
  </si>
  <si>
    <t>Calculation of risk charges for property risk, split by funds.</t>
  </si>
  <si>
    <t>Section 4 - R2 Market Risk (Property Risk)</t>
  </si>
  <si>
    <t>Credit Spread Risk</t>
  </si>
  <si>
    <t>Calculation of risk charges for assets based on their year to maturity and rating.</t>
  </si>
  <si>
    <t>Section 4 - R3 Credit Risk (Credit Spread Risk for Debt Securities)</t>
  </si>
  <si>
    <t>Counterparty Risk</t>
  </si>
  <si>
    <t>Calculation of risk charges of assets by credit rating and aging period.</t>
  </si>
  <si>
    <t>Section 4 - R3 Credit Risk (Credit Risk for Reinsurance and Other Asset Counterparties)</t>
  </si>
  <si>
    <t>Please provide risk exposure of derivatives as prescribed in Para 4.60 of technical specifications.</t>
  </si>
  <si>
    <t>Operational Risk</t>
  </si>
  <si>
    <t>Calculation of risk charge for operational risk.</t>
  </si>
  <si>
    <t>Section 4 - R4 Operational Risk</t>
  </si>
  <si>
    <t>RI Adjustment</t>
  </si>
  <si>
    <t>Calculation of reinsurance adjustment for capital deduction.</t>
  </si>
  <si>
    <t>Non-Guaranteed Benefits</t>
  </si>
  <si>
    <t>Calculation of non-guaranteed benefits for participating funds.</t>
  </si>
  <si>
    <t>Only applicable for participating funds.</t>
  </si>
  <si>
    <t>Assets_1</t>
  </si>
  <si>
    <t>Splitting of assets by fund level.</t>
  </si>
  <si>
    <t>Assets_2</t>
  </si>
  <si>
    <t>Asset values from the year-end reporting.</t>
  </si>
  <si>
    <t>This tab should be filled similarly to the "Takaful and Insurance Financial Returns" forms tab TIU_20.10.</t>
  </si>
  <si>
    <t>Assets_3</t>
  </si>
  <si>
    <t>Asset values from the industry stats (BITA). To be provided at a company level.</t>
  </si>
  <si>
    <t>This tab should be filled as per the BITA industry stats.</t>
  </si>
  <si>
    <t>RC_Summary</t>
  </si>
  <si>
    <t>Summary of the proposed risk charges for each risk.</t>
  </si>
  <si>
    <t>RFR</t>
  </si>
  <si>
    <t>Consists of risk-free rate to be used for discounting of assets and long-term liabilities, with respect to their denominated currencies. The RFR provided are in the form of spot rates.</t>
  </si>
  <si>
    <t>Section 3 - Discount rates</t>
  </si>
  <si>
    <t>Please use the spot rates provided for discounting.</t>
  </si>
  <si>
    <t>Table 1. Rating categories based on external credit ratings. All other assets not rated by the following agencies will fall into the unrated category.</t>
  </si>
  <si>
    <t>Rating category</t>
  </si>
  <si>
    <t>Standard and Poor's Rating Services (S&amp;P)</t>
  </si>
  <si>
    <t>Moody's Investors Service (Moody's)</t>
  </si>
  <si>
    <t>Fitch Ratings (Fitch)</t>
  </si>
  <si>
    <t>A. M. Best</t>
  </si>
  <si>
    <t>AAA to AA-</t>
  </si>
  <si>
    <t>Aaa to Aa3</t>
  </si>
  <si>
    <t>A++ to A+</t>
  </si>
  <si>
    <t>A+ to A-</t>
  </si>
  <si>
    <t>A1 to A3</t>
  </si>
  <si>
    <t>A to A-</t>
  </si>
  <si>
    <t>BBB+ to BBB-</t>
  </si>
  <si>
    <t>Baa1 to Baa3</t>
  </si>
  <si>
    <t>B++ to B+</t>
  </si>
  <si>
    <t>BB+ to B-</t>
  </si>
  <si>
    <t>Ba1 to B3</t>
  </si>
  <si>
    <t>B to B-</t>
  </si>
  <si>
    <t>CCC+ to D</t>
  </si>
  <si>
    <t>Caa1 to C</t>
  </si>
  <si>
    <t>C++ to D</t>
  </si>
  <si>
    <t>Definitions</t>
  </si>
  <si>
    <t>Item</t>
  </si>
  <si>
    <t>Definition</t>
  </si>
  <si>
    <t>BITA</t>
  </si>
  <si>
    <t>Brunei Insurance Takaful Association</t>
  </si>
  <si>
    <t>DAC</t>
  </si>
  <si>
    <t>Deferred Acquisition Costs</t>
  </si>
  <si>
    <t>Debt securities</t>
  </si>
  <si>
    <t>Include any debenture stock, bond and note</t>
  </si>
  <si>
    <t>Equity securities</t>
  </si>
  <si>
    <t>Include any stock, share, depository receipt and unit in a collective investment scheme.</t>
  </si>
  <si>
    <t>Guaranteed Insurance Liability</t>
  </si>
  <si>
    <t>The liability associated with guaranteed benefits discounted at risk free rate.</t>
  </si>
  <si>
    <t>MOCE</t>
  </si>
  <si>
    <t>Margin Over Current Estimate (also known as Risk Margin for Adverse Deviation)</t>
  </si>
  <si>
    <t>Par Fund</t>
  </si>
  <si>
    <t>Participating Fund</t>
  </si>
  <si>
    <t>PIF</t>
  </si>
  <si>
    <t>Participants' Investment Fund</t>
  </si>
  <si>
    <t>PRF</t>
  </si>
  <si>
    <t>Participants' Risk Fund</t>
  </si>
  <si>
    <t>Risk Free Rate</t>
  </si>
  <si>
    <t>SHF</t>
  </si>
  <si>
    <t>Shareholders' Fund</t>
  </si>
  <si>
    <t>Total Insurance Liability</t>
  </si>
  <si>
    <t>The liability associated with guaranteed and non-guaranteed benefits discounted at fund earned rate net of investment expense.</t>
  </si>
  <si>
    <t>UCR</t>
  </si>
  <si>
    <t>Unearned Contribution Reserve (Similar to UPR, only applicable to Takaful Operator)</t>
  </si>
  <si>
    <t>UER</t>
  </si>
  <si>
    <t>Unearned Expense Reserve (Only applicable to Takaful Operator)</t>
  </si>
  <si>
    <t>UWF</t>
  </si>
  <si>
    <t>Unearned Wakalah Fees (Only applicable to Takaful Operator)</t>
  </si>
  <si>
    <t>UPR</t>
  </si>
  <si>
    <t>Unearned Premium Reserve</t>
  </si>
  <si>
    <t>URR</t>
  </si>
  <si>
    <t>Unexpired Risk Reserve</t>
  </si>
  <si>
    <t>Brunei Risk-Based Capital and Solvency</t>
  </si>
  <si>
    <t>Notes</t>
  </si>
  <si>
    <t>Validation</t>
  </si>
  <si>
    <t>Please provide explanation for the disrepancies as below:</t>
  </si>
  <si>
    <t>OK / CHECK?</t>
  </si>
  <si>
    <t>Explanation</t>
  </si>
  <si>
    <t>FOR TAKAFUL OPERATORS ONLY:
Expense liability of SHF is the greater of UER and UWF (less any net DAC).</t>
  </si>
  <si>
    <t>Government Bonds / Sukuk in Par Fund / PRF.</t>
  </si>
  <si>
    <t>Corporate Bonds / Sukuk in Par Fund / PRF.</t>
  </si>
  <si>
    <t>Preferred Shares in Par Fund / PRF.</t>
  </si>
  <si>
    <t>Government Bonds / Sukuk in Others / SHF.</t>
  </si>
  <si>
    <t>Corporate Bonds / Sukuk in Others / SHF.</t>
  </si>
  <si>
    <t>Preferred Shares in Others / SHF.</t>
  </si>
  <si>
    <t>Discrepancies with total assets subjected to R2 risks (excluding currency risk). (Par Fund / PRF)</t>
  </si>
  <si>
    <t>Discrepancies with total assets subjected to R2 risks (excluding currency risk). (Others / SHF)</t>
  </si>
  <si>
    <t>Preferred shares.</t>
  </si>
  <si>
    <t>Common shares.</t>
  </si>
  <si>
    <t>Investment Properties.</t>
  </si>
  <si>
    <t>Recoverable from Reinsurers</t>
  </si>
  <si>
    <t>Property and Equipment.</t>
  </si>
  <si>
    <t>Total Assets.</t>
  </si>
  <si>
    <t>Cash and Cash Equivalent + Investment Income due and accrued + Total Investments + Total Receivables</t>
  </si>
  <si>
    <t>Property and Equipment</t>
  </si>
  <si>
    <t>Reinsurance assets</t>
  </si>
  <si>
    <t>Insurance receivables</t>
  </si>
  <si>
    <t>Loans and Deposits</t>
  </si>
  <si>
    <t>Financial Investments</t>
  </si>
  <si>
    <t>Cash</t>
  </si>
  <si>
    <t>Total Assets</t>
  </si>
  <si>
    <t>Total Capital</t>
  </si>
  <si>
    <t>Total Capital Available</t>
  </si>
  <si>
    <t>Components of Total Capital Available (TCA)</t>
  </si>
  <si>
    <t>Total Capital Available (TCA)</t>
  </si>
  <si>
    <t>Tier 1 Capital</t>
  </si>
  <si>
    <t>Fully paid-up ordinary shares</t>
  </si>
  <si>
    <t>Head office funds (in the case of branches of foreign insurers)</t>
  </si>
  <si>
    <t>Share premium/deficit/stock surplus</t>
  </si>
  <si>
    <t>Statutory reserve funds</t>
  </si>
  <si>
    <t>Non-cumulative, non-redeemable preference shares</t>
  </si>
  <si>
    <t>Retained earnings/profits/capital reserves</t>
  </si>
  <si>
    <t>General reserves</t>
  </si>
  <si>
    <t>Fair value reserves arising from fair valuing financial instruments</t>
  </si>
  <si>
    <t>Surplus funds (ie accumulated profits which have not been made available for distribution to policyholders and shareholders, including Tabarru)</t>
  </si>
  <si>
    <t>Tier 2 Capital</t>
  </si>
  <si>
    <t>Cumulative/irredeemable/perpetual preferred shares</t>
  </si>
  <si>
    <t>Collective impairment allowances</t>
  </si>
  <si>
    <t>Mandatory capital loan stock and other similar capital instruments</t>
  </si>
  <si>
    <t>Revaluation reserves for property and other assets</t>
  </si>
  <si>
    <t>Subordinated debt</t>
  </si>
  <si>
    <t>Hybrid capital instruments</t>
  </si>
  <si>
    <t>Qard from Shareholders' Fund for takaful operators</t>
  </si>
  <si>
    <t>Deductions</t>
  </si>
  <si>
    <t>Reinsurance adjustment</t>
  </si>
  <si>
    <t>Investments in subsidiaries and associates</t>
  </si>
  <si>
    <t>Inter-group lending of a capital nature</t>
  </si>
  <si>
    <t>Qard to takaful funds in respect of Shareholders' Fund</t>
  </si>
  <si>
    <t>Goodwill, trade names and other intangible assets</t>
  </si>
  <si>
    <t>Deferred tax income or expenses, and deferred tax assets</t>
  </si>
  <si>
    <t>AMBD statutory deposit requirement</t>
  </si>
  <si>
    <t>Capital Adjustment</t>
  </si>
  <si>
    <t>Non-guaranteed benefits</t>
  </si>
  <si>
    <t>Fund Solvency Ratios</t>
  </si>
  <si>
    <t>Components of Total Capital Required (TCR)</t>
  </si>
  <si>
    <t>Total Capital Required (TCR)</t>
  </si>
  <si>
    <t>R1</t>
  </si>
  <si>
    <t>Component of Insurance Risk Capital Charge</t>
  </si>
  <si>
    <t>Life Insurance Risk</t>
  </si>
  <si>
    <t>General Insurance Risk</t>
  </si>
  <si>
    <t>R2</t>
  </si>
  <si>
    <t>Component of Market Risk Capital Charge</t>
  </si>
  <si>
    <t>Interest rate risk</t>
  </si>
  <si>
    <t>Equity risk</t>
  </si>
  <si>
    <t>Property risk</t>
  </si>
  <si>
    <t>Currency risk</t>
  </si>
  <si>
    <t>R3</t>
  </si>
  <si>
    <t>Component of Credit Risk Capital Charge</t>
  </si>
  <si>
    <t>Counterparty Default Risk</t>
  </si>
  <si>
    <t>R4</t>
  </si>
  <si>
    <t>Component of Operational Risk Capital Charge</t>
  </si>
  <si>
    <t>Fund Solvency Ratio (FSR)</t>
  </si>
  <si>
    <t>Capital Adequacy Ratios</t>
  </si>
  <si>
    <t>Capital Adequacy Ratio (CAR)</t>
  </si>
  <si>
    <t>( - ) Deductions</t>
  </si>
  <si>
    <t>(-) Adjustment due to Cap</t>
  </si>
  <si>
    <t>Calculation of R1 Insurance Risk Requirement</t>
  </si>
  <si>
    <t>Total Life Insurance Risk Charge</t>
  </si>
  <si>
    <t>Fund</t>
  </si>
  <si>
    <t>Product groups</t>
  </si>
  <si>
    <t>All Shocks</t>
  </si>
  <si>
    <t>Mortality</t>
  </si>
  <si>
    <t>Longevity</t>
  </si>
  <si>
    <t>Morbidity/Disability</t>
  </si>
  <si>
    <t>Expense</t>
  </si>
  <si>
    <t>Lapse</t>
  </si>
  <si>
    <t>Total Insurance Risk Components</t>
  </si>
  <si>
    <t>Risk Charge</t>
  </si>
  <si>
    <t>Shocks Direction</t>
  </si>
  <si>
    <t>Product group
(for "others", please state the type of product in Remarks column, e.g. critical illness riders)</t>
  </si>
  <si>
    <t>Remarks</t>
  </si>
  <si>
    <t>Before Shock</t>
  </si>
  <si>
    <t>After Shock</t>
  </si>
  <si>
    <t>Mortality Up/Mortality Down</t>
  </si>
  <si>
    <t>Lapse Up/Lapse Down</t>
  </si>
  <si>
    <t>Current Estimate</t>
  </si>
  <si>
    <t>Current Estimate + MOCE</t>
  </si>
  <si>
    <t>Change in Guaranteed Insurance Liability</t>
  </si>
  <si>
    <t>Insurance Risk Components</t>
  </si>
  <si>
    <t>After Mortality Shock
+20%</t>
  </si>
  <si>
    <t>Insurance Risk Charge</t>
  </si>
  <si>
    <t>After Longevity Shock 
-20%</t>
  </si>
  <si>
    <t>After Morbidity/Disability Shock 
+30%</t>
  </si>
  <si>
    <t>After Expense Shock 
+10%</t>
  </si>
  <si>
    <t>After Lapse Shock
+50%</t>
  </si>
  <si>
    <t>After Lapse Shock
-50%</t>
  </si>
  <si>
    <t>Individual - Term</t>
  </si>
  <si>
    <t>Individual - Whole Life</t>
  </si>
  <si>
    <t>Individual - Endowment</t>
  </si>
  <si>
    <t>Individual - Medical &amp; Health</t>
  </si>
  <si>
    <t>Individual - Investment (Unit)-Linked</t>
  </si>
  <si>
    <t>Individual - Others</t>
  </si>
  <si>
    <t>Group - Medical &amp; Health</t>
  </si>
  <si>
    <t>Group - Life</t>
  </si>
  <si>
    <t>Group - Others</t>
  </si>
  <si>
    <t>Annuities</t>
  </si>
  <si>
    <t>Total General Insurance Risk Charge</t>
  </si>
  <si>
    <t>SHF (Takaful Operators Only)</t>
  </si>
  <si>
    <t>Line of Business</t>
  </si>
  <si>
    <t>Net Claims Liability</t>
  </si>
  <si>
    <t>Net Claims Liability Risk Charge Factor</t>
  </si>
  <si>
    <t>Net Claims Liability Risk Charge</t>
  </si>
  <si>
    <t>Net DAC</t>
  </si>
  <si>
    <t>Undiscounted Net URR</t>
  </si>
  <si>
    <t>Discounted Net URR</t>
  </si>
  <si>
    <t>Net Premium Liability Risk Charge Factor</t>
  </si>
  <si>
    <t>Net Premium Liability Risk Charge</t>
  </si>
  <si>
    <t>Undiscounted</t>
  </si>
  <si>
    <t>Discounted</t>
  </si>
  <si>
    <t>75th percentile</t>
  </si>
  <si>
    <t>Property</t>
  </si>
  <si>
    <t>Motor</t>
  </si>
  <si>
    <t>Cargo</t>
  </si>
  <si>
    <t>Marine Hull</t>
  </si>
  <si>
    <t>Aviation</t>
  </si>
  <si>
    <t>Energy</t>
  </si>
  <si>
    <t>Engineering/ Contractors’ Risks</t>
  </si>
  <si>
    <t>Liability</t>
  </si>
  <si>
    <t>Personal Accident</t>
  </si>
  <si>
    <t>Workmen’s Compensation</t>
  </si>
  <si>
    <t>Others</t>
  </si>
  <si>
    <t>Total</t>
  </si>
  <si>
    <t>FOR TAKAFUL OPERATORS ONLY</t>
  </si>
  <si>
    <t>Shareholders' Fund (SHF)</t>
  </si>
  <si>
    <t>The table below is for the expense liabilities of Takaful Operators' Shareholders' Fund.</t>
  </si>
  <si>
    <t>Unearned Wakalah Fees (UWF)</t>
  </si>
  <si>
    <t>Undiscounted Net UER</t>
  </si>
  <si>
    <t>Discounted Net UER</t>
  </si>
  <si>
    <t>Expense Liability</t>
  </si>
  <si>
    <t>Expense Liability Risk Charge Factor</t>
  </si>
  <si>
    <t>Expense Liability Risk Charge</t>
  </si>
  <si>
    <t>Calculation of Interest Rate Mismatch Risk Requirement</t>
  </si>
  <si>
    <t>Total Market Risk Charge (Interest Rate)</t>
  </si>
  <si>
    <t>Note</t>
  </si>
  <si>
    <t>1. The discount rates should be shocked up or shocked down using the rates provided in the 'RC_Summary' tab</t>
  </si>
  <si>
    <t>2. The present value of assets is based on market value.</t>
  </si>
  <si>
    <t>3. Unit-reserve of investment-linked product should be excluded.</t>
  </si>
  <si>
    <t xml:space="preserve">4. For interest rate related derivative instruments, an insurer should use the current market value of the principal amount of underlying instruments to calculate the interest rate mismatch risk charge. </t>
  </si>
  <si>
    <t>5. The Others includes but not limited to derivatives and CIS (look-through approach is adopted).</t>
  </si>
  <si>
    <t>Liabilities</t>
  </si>
  <si>
    <t>Present Value Statistics (Base)</t>
  </si>
  <si>
    <t xml:space="preserve"> Guaranteed Insurance Liability (Shock Down)</t>
  </si>
  <si>
    <t xml:space="preserve"> Guaranteed Insurance Liability (Shock Up)</t>
  </si>
  <si>
    <t>Benefits</t>
  </si>
  <si>
    <t>Expenses</t>
  </si>
  <si>
    <t>Premiums</t>
  </si>
  <si>
    <t>Negative Reserve (positive value)</t>
  </si>
  <si>
    <t xml:space="preserve"> Guaranteed Insurance Liability</t>
  </si>
  <si>
    <t>Group 1 - Individual Insurance/Family Takaful</t>
  </si>
  <si>
    <t>Term Insurance/Takaful</t>
  </si>
  <si>
    <t>Whole Life</t>
  </si>
  <si>
    <t>Endowment</t>
  </si>
  <si>
    <t>Medical &amp; Health</t>
  </si>
  <si>
    <t xml:space="preserve">Group 2 - Group Insurance/Family Takaful </t>
  </si>
  <si>
    <t>Life</t>
  </si>
  <si>
    <t>Group 3 - Annuities</t>
  </si>
  <si>
    <t>Fund Total</t>
  </si>
  <si>
    <t>Assets</t>
  </si>
  <si>
    <t>Year to Maturity</t>
  </si>
  <si>
    <t>Present Value of Assets</t>
  </si>
  <si>
    <t>Government Bonds/Sukuk</t>
  </si>
  <si>
    <t>Corporate Bonds/Sukuk</t>
  </si>
  <si>
    <t>Preferred Shares</t>
  </si>
  <si>
    <t>Base</t>
  </si>
  <si>
    <t>Shock Down</t>
  </si>
  <si>
    <t>Shock Up</t>
  </si>
  <si>
    <t>0 - 1</t>
  </si>
  <si>
    <t>2 - 3</t>
  </si>
  <si>
    <t>4 - 5</t>
  </si>
  <si>
    <t>6 - 10</t>
  </si>
  <si>
    <t>11 - 15</t>
  </si>
  <si>
    <t>16 - 20</t>
  </si>
  <si>
    <t>21 - 25</t>
  </si>
  <si>
    <t>26 - 30</t>
  </si>
  <si>
    <t>31 - 35</t>
  </si>
  <si>
    <t>36 - 40</t>
  </si>
  <si>
    <t>Difference between Base and Shock Down</t>
  </si>
  <si>
    <t>Difference between Base and Shock Up</t>
  </si>
  <si>
    <t xml:space="preserve">Liabilities </t>
  </si>
  <si>
    <t>Mismatch</t>
  </si>
  <si>
    <t>Total Guaranteed Insurance Liability (Shock Down)</t>
  </si>
  <si>
    <t>Total Guaranteed Insurance Liability (Shock Up)</t>
  </si>
  <si>
    <t>Negative Reserve</t>
  </si>
  <si>
    <t>Total Guaranteed Insurance Liability</t>
  </si>
  <si>
    <t>Investment(Unit)-Linked</t>
  </si>
  <si>
    <t>Calculation of Interest Rate Mismatch Risk Requirement under the Modified Duration Approach</t>
  </si>
  <si>
    <t>Total Market Risk Charge (Interest Rate_MD)</t>
  </si>
  <si>
    <t>1. Only fill in this tab when adopting the alternative of determining the change in asset value using modified duration approach (for general insurers/general takaful operators only)</t>
  </si>
  <si>
    <t>2. Refer to tab "R2-ModifiedDuration" for illustration on how modified duration should be computed for each asset.</t>
  </si>
  <si>
    <t>3. For modified duration that lies in between durations specified in this table, please fill in the asset market value corresponding to the closest term.</t>
  </si>
  <si>
    <t>5. General insurers/general takaful operators may choose not to recompute the value of general insurance liabilities, in which case the change in value of liabilities under both the upward and downward interest rate scenarios will be zero.</t>
  </si>
  <si>
    <t>Optional (Refer to Note 5)</t>
  </si>
  <si>
    <t>Total Liabilities</t>
  </si>
  <si>
    <t>Total Liabilities (Shock Down)</t>
  </si>
  <si>
    <t>Total Liabilities (Shock Up)</t>
  </si>
  <si>
    <t>Other currencies</t>
  </si>
  <si>
    <t>BND/SGD</t>
  </si>
  <si>
    <t>Modified Duration</t>
  </si>
  <si>
    <t>Market Value</t>
  </si>
  <si>
    <t>Base Yield</t>
  </si>
  <si>
    <t>Shocks</t>
  </si>
  <si>
    <t>Interest Rate After Shocks</t>
  </si>
  <si>
    <t>Impact on Assets Market Value</t>
  </si>
  <si>
    <t>Net Contribution Liability</t>
  </si>
  <si>
    <t>Calculation of Foreign Currency Risk Requirement</t>
  </si>
  <si>
    <t>Total Market Risk Charge (Currency)</t>
  </si>
  <si>
    <t>Currency (*excluding BND and SGD)</t>
  </si>
  <si>
    <t>Abbreviation</t>
  </si>
  <si>
    <t>Positive Net Open Position
A</t>
  </si>
  <si>
    <t>Negative Net Open Position
B</t>
  </si>
  <si>
    <t xml:space="preserve">Total Value of Assets </t>
  </si>
  <si>
    <t>US Dollar</t>
  </si>
  <si>
    <t>USD</t>
  </si>
  <si>
    <t>Australian Dollar</t>
  </si>
  <si>
    <t>AUD</t>
  </si>
  <si>
    <t>Malaysian Ringgit</t>
  </si>
  <si>
    <t>MYR</t>
  </si>
  <si>
    <t>Hong Kong Dollar</t>
  </si>
  <si>
    <t>HKD</t>
  </si>
  <si>
    <t>Euro</t>
  </si>
  <si>
    <t>EUR</t>
  </si>
  <si>
    <t>Chinese Yuan Renminbi</t>
  </si>
  <si>
    <t>CNY</t>
  </si>
  <si>
    <t>Others (Please Specify):</t>
  </si>
  <si>
    <t>*Note</t>
  </si>
  <si>
    <t>Calculation of Equity Risk Requirement</t>
  </si>
  <si>
    <t xml:space="preserve">1. For equity derivative instruments, the equity exposures are the current market value of the underlying equity instruments. </t>
  </si>
  <si>
    <t>2. Preferred share is excluded from equity risk charge.</t>
  </si>
  <si>
    <t>Total Market Risk Charge (Equity)</t>
  </si>
  <si>
    <t>Market Value of Assets</t>
  </si>
  <si>
    <t>Risk Charge Factor</t>
  </si>
  <si>
    <t>Listed Equities</t>
  </si>
  <si>
    <t>Unlisted Equities</t>
  </si>
  <si>
    <t>Calculation of Property Risk Requirement</t>
  </si>
  <si>
    <t>Total Market Risk Charge (Property)</t>
  </si>
  <si>
    <t>Value of Assets</t>
  </si>
  <si>
    <t>Total Market Value of Immovable Property</t>
  </si>
  <si>
    <t xml:space="preserve">Real Estate Investment Vehicles with Look-through Approach </t>
  </si>
  <si>
    <t xml:space="preserve">Real Estate Investment Vehicles without Look-through Approach </t>
  </si>
  <si>
    <t>Total Market Value of Property</t>
  </si>
  <si>
    <t>Calculation of Credit Spread Risk Requirement</t>
  </si>
  <si>
    <t>1. Government bonds issued by federal government or central bank could be excluded from this exercise given the country's soverign credit ratings falls under category 1 and 2.</t>
  </si>
  <si>
    <t>2. Government bonds issued by federal government or central bank with other rating will be notched up to the next higher credit rating based on their existing sovereign crediting rating.</t>
  </si>
  <si>
    <t>Total Credit Spread Risk Charge</t>
  </si>
  <si>
    <t>3. Unrated corporate bonds issued by statutory board or multilateral agencies will be classified under rating 1 category.</t>
  </si>
  <si>
    <t>4. Preferred shares should be included as part of debt securities exposure.</t>
  </si>
  <si>
    <t xml:space="preserve">5. For credit related derivative instruments, the exposures are the current market value of the principal amount of the underlying instruments. </t>
  </si>
  <si>
    <t>Year to Maturity \ Credit Rating Category</t>
  </si>
  <si>
    <t>Credit Spread Risk Charge</t>
  </si>
  <si>
    <t>Unrated</t>
  </si>
  <si>
    <t>0-1</t>
  </si>
  <si>
    <t>2-3</t>
  </si>
  <si>
    <t>4-5</t>
  </si>
  <si>
    <t>6-10</t>
  </si>
  <si>
    <t>11-15</t>
  </si>
  <si>
    <t>16-20</t>
  </si>
  <si>
    <t>21-25</t>
  </si>
  <si>
    <t>26-30</t>
  </si>
  <si>
    <t>31-35</t>
  </si>
  <si>
    <t>Above 35</t>
  </si>
  <si>
    <t>Calculation of Counterparty Default Risk Requirement</t>
  </si>
  <si>
    <t>1. For derivatives, the counterparty exposure is defined as the current market value of the contracts (floored at zero) + (notional amount x derivative exposure factor)</t>
  </si>
  <si>
    <t>Total Counterparty Default Risk Charge</t>
  </si>
  <si>
    <t>By Credit Rating</t>
  </si>
  <si>
    <t>By Aging Period</t>
  </si>
  <si>
    <t xml:space="preserve">Assets </t>
  </si>
  <si>
    <t>Value</t>
  </si>
  <si>
    <t>Risk Charge Rates</t>
  </si>
  <si>
    <t>Cash in banks (Incl. Investment Income Due &amp; Accrued) that can be unconditionally withdrawn within 6 months</t>
  </si>
  <si>
    <t>Premium due and uncollected</t>
  </si>
  <si>
    <t>For less than 3 months</t>
  </si>
  <si>
    <t>Rating category 1</t>
  </si>
  <si>
    <t>For more than 3 but less than 6 months</t>
  </si>
  <si>
    <t>Rating category 2</t>
  </si>
  <si>
    <t>For more than 6 but less than 9 months</t>
  </si>
  <si>
    <t>Rating category 3</t>
  </si>
  <si>
    <t>For more than 9 but less than 12 months</t>
  </si>
  <si>
    <t>Rating category 4</t>
  </si>
  <si>
    <t>For more than 12 but less than 15 months</t>
  </si>
  <si>
    <t>Rating category 5</t>
  </si>
  <si>
    <t>For more than 15 but less than 18 months</t>
  </si>
  <si>
    <t>For more than 18 months</t>
  </si>
  <si>
    <t>Cash in banks (Incl. Investment Income Due &amp; Accrued) that cannot be unconditionally withdrawn within 6 months</t>
  </si>
  <si>
    <t>Unearned Interest Income</t>
  </si>
  <si>
    <t>Time Deposits (Incl. Investment Income Due &amp; Accrued) that can be unconditionally withdrawn within 6 months</t>
  </si>
  <si>
    <t>Notes Receivable, Sales Contract Receivables, Other Loan Receivables</t>
  </si>
  <si>
    <t>Time Deposits (Incl. Investment Income Due &amp; Accrued) that cannot be unconditionally withdrawn within 6 months</t>
  </si>
  <si>
    <t>Accounts Receivables (Operating Lease Receivables, Allowance for Impairment Losses)</t>
  </si>
  <si>
    <t>Due from Ceding Companies (Treaty &amp; Facultative)</t>
  </si>
  <si>
    <t>Accrued Dividends Receivable - Equity Securities</t>
  </si>
  <si>
    <t>Due exceeded 24 months</t>
  </si>
  <si>
    <t>Funds Held By Ceding Companies</t>
  </si>
  <si>
    <t>Loss Reserve Withheld by Ceding Companies (Treaty &amp; Facultative)</t>
  </si>
  <si>
    <t>Amounts Recoverable from Reinsurers (Paid &amp; Unpaid Losses, Treaty &amp; Facultative)</t>
  </si>
  <si>
    <t>Recoveries exceeded 18 months</t>
  </si>
  <si>
    <t>Other Reinsurance Accounts Receivable</t>
  </si>
  <si>
    <t>Receivables exceeded 18 months</t>
  </si>
  <si>
    <t>Surety Losses Recoverable</t>
  </si>
  <si>
    <t>Real Estate Mortgage Loans</t>
  </si>
  <si>
    <t>Collateral, Guaranteed, and Other Loans (including Housing Loans, Car Loans, Low Cost Housing and Salary Loans)</t>
  </si>
  <si>
    <t>Purchase Money Mortgages</t>
  </si>
  <si>
    <t>Unquoted Debt Securities</t>
  </si>
  <si>
    <t>Derivatives</t>
  </si>
  <si>
    <t>Loan Investment</t>
  </si>
  <si>
    <t>Intra-group balance not related to insurance contract</t>
  </si>
  <si>
    <t>Outstanding more than 3 months</t>
  </si>
  <si>
    <t>Calculation of Operational Risk Requirement</t>
  </si>
  <si>
    <t>Total Operational Risk Charge</t>
  </si>
  <si>
    <t>Total Asset</t>
  </si>
  <si>
    <t>Risk Charge Rate</t>
  </si>
  <si>
    <t xml:space="preserve">Total R1 </t>
  </si>
  <si>
    <t>Total R2</t>
  </si>
  <si>
    <t>Total R3</t>
  </si>
  <si>
    <t>Cap of Operational Risk Charges</t>
  </si>
  <si>
    <t>Calculation of Reinsurance Adjustment</t>
  </si>
  <si>
    <t>Total Reinsurance Adjustment</t>
  </si>
  <si>
    <t>Counterparty Name</t>
  </si>
  <si>
    <t>Counterparty Rating</t>
  </si>
  <si>
    <t>Reinsurance Adjustment</t>
  </si>
  <si>
    <t>Calculation of Non-Guaranteed Benefits</t>
  </si>
  <si>
    <t>Total Non-Guaranteed Benefits</t>
  </si>
  <si>
    <t>1. This tab is only applicable for participating funds.</t>
  </si>
  <si>
    <t>2. Please fill in for each participating fund separately in each table if there is more than one participating fund.</t>
  </si>
  <si>
    <t>Total Insurance Liability Breakdown</t>
  </si>
  <si>
    <t>Guaranteed Benefits</t>
  </si>
  <si>
    <t>Non-Guaranteeed Benefits</t>
  </si>
  <si>
    <t>Sub-total</t>
  </si>
  <si>
    <t>Policy Asset Breakdown</t>
  </si>
  <si>
    <t>Other Liabilities</t>
  </si>
  <si>
    <t>Surplus</t>
  </si>
  <si>
    <t>Policy Asset</t>
  </si>
  <si>
    <t>Limit on Non Guaranteed Benefit to be Recognize in TCA</t>
  </si>
  <si>
    <t>Policy Asset (A)</t>
  </si>
  <si>
    <t>Guaranteed Insurance Liability (B)</t>
  </si>
  <si>
    <t>(A) - (B)</t>
  </si>
  <si>
    <t>1. Others Fund includes Non-Participating Fund, Non unit reserve of Investment-Linked Fund, General Fund and Shareholders' Fund. It does not include unit reserve of Investment-Linked Fund or PIF.</t>
  </si>
  <si>
    <r>
      <t xml:space="preserve">Note: Please fill in the </t>
    </r>
    <r>
      <rPr>
        <sz val="10"/>
        <color rgb="FFFF0000"/>
        <rFont val="Geomanist"/>
        <family val="3"/>
      </rPr>
      <t>MARKET VALUE</t>
    </r>
    <r>
      <rPr>
        <sz val="10"/>
        <color theme="1"/>
        <rFont val="Geomanist"/>
        <family val="3"/>
      </rPr>
      <t xml:space="preserve"> of the assets.</t>
    </r>
  </si>
  <si>
    <t xml:space="preserve">Cash and Cash Equivalent </t>
  </si>
  <si>
    <t>Cash on hand</t>
  </si>
  <si>
    <t>Time Deposits (Incl. Investment Income Due &amp; Accrued)</t>
  </si>
  <si>
    <t>That can be unconditionally withdrawn within 6 months</t>
  </si>
  <si>
    <t>That cannot be unconditionally withdrawn within 6 months</t>
  </si>
  <si>
    <t>Due for ≤ 24 months</t>
  </si>
  <si>
    <t>Recoveries ≤ 18 months</t>
  </si>
  <si>
    <t>Financial Assets (designated at Fair Value to P&amp;L, Held For Trading and Available For Sale, Held to Maturity) including Investment Income Due and Accrued</t>
  </si>
  <si>
    <t>Government Sukuk</t>
  </si>
  <si>
    <t>Local currency</t>
  </si>
  <si>
    <t>Foreign currency</t>
  </si>
  <si>
    <t>Corporate Sukuk</t>
  </si>
  <si>
    <t>Government Bonds (including allowance for impairment losses, if any)</t>
  </si>
  <si>
    <t>Corporate Bonds (including allowance for impairment losses, if any)</t>
  </si>
  <si>
    <t>Long term corporate bonds</t>
  </si>
  <si>
    <t>Short term corporate bonds</t>
  </si>
  <si>
    <t>Equity Securities (including allowance for impairment losses, if any)</t>
  </si>
  <si>
    <t>Common shares</t>
  </si>
  <si>
    <t>Listed</t>
  </si>
  <si>
    <t>Unlisted</t>
  </si>
  <si>
    <t>Preferred shares</t>
  </si>
  <si>
    <t>Mutual Funds and Unit Investment Trust</t>
  </si>
  <si>
    <t>Government Securities</t>
  </si>
  <si>
    <t>Money market instruments, Cash</t>
  </si>
  <si>
    <t>Investment grade</t>
  </si>
  <si>
    <t>Below Investment grade</t>
  </si>
  <si>
    <t>Shares/Equities</t>
  </si>
  <si>
    <t>Real Estate Investment trust</t>
  </si>
  <si>
    <t>Other Funds/ Investments</t>
  </si>
  <si>
    <t>Loans and receivables (Including Investment Income Due &amp; Accrued)</t>
  </si>
  <si>
    <t>Policy loans</t>
  </si>
  <si>
    <t>Outstanding ≤ 3 months</t>
  </si>
  <si>
    <t>Accrued Dividends Receivable - Equity securities</t>
  </si>
  <si>
    <t>Common stocks</t>
  </si>
  <si>
    <t>Preferred stocks</t>
  </si>
  <si>
    <t>Property and equipment</t>
  </si>
  <si>
    <t>Land, Building and Building Improvements (including accumulated depreciation, revaluation increment and accumulated impairment losses)</t>
  </si>
  <si>
    <t>Occupied</t>
  </si>
  <si>
    <t>Acquired in satisfaction of debt / Foreclosed</t>
  </si>
  <si>
    <t>Leasehold Improvements</t>
  </si>
  <si>
    <t>IT equipment (including electronic data processing system)</t>
  </si>
  <si>
    <t>Transportation Equipment</t>
  </si>
  <si>
    <t>Office Furniture, Furnishing, Fixtures and Equipment</t>
  </si>
  <si>
    <t>Investment Property</t>
  </si>
  <si>
    <t>Non-current Assets Held for Sale</t>
  </si>
  <si>
    <t>Other Assets Not Listed Above</t>
  </si>
  <si>
    <t>Check for discrepancies with total assets subjected to R2 risks (excluding currency risk).</t>
  </si>
  <si>
    <t>Balance Sheet from Year-End Reporting</t>
  </si>
  <si>
    <t>Note: This tab should be filled similarly to the Takaful and Insurance Financial Returns form tab TIU_20.10.</t>
  </si>
  <si>
    <t>Check</t>
  </si>
  <si>
    <t>General Fund</t>
  </si>
  <si>
    <t>Family Fund</t>
  </si>
  <si>
    <t>Investment Income due and accrued</t>
  </si>
  <si>
    <t>Assets held for sale</t>
  </si>
  <si>
    <t>Investments:</t>
  </si>
  <si>
    <t>Short Term Investments</t>
  </si>
  <si>
    <t>Bonds and Debentures</t>
  </si>
  <si>
    <t>Mortgage Loans</t>
  </si>
  <si>
    <t>Common Shares</t>
  </si>
  <si>
    <t>Investment Properties</t>
  </si>
  <si>
    <t>Other Loans and Invested Assets</t>
  </si>
  <si>
    <t>Total Investments</t>
  </si>
  <si>
    <t>Receivables:</t>
  </si>
  <si>
    <t>Unaffliated Agents and Brokers</t>
  </si>
  <si>
    <t>Policyholders</t>
  </si>
  <si>
    <t>Instalment Premiums</t>
  </si>
  <si>
    <t>Other Insurers</t>
  </si>
  <si>
    <t>Shareholders, Associates &amp; Directors</t>
  </si>
  <si>
    <t>Other Receivables</t>
  </si>
  <si>
    <t>Recoverable from Reinsurers:</t>
  </si>
  <si>
    <t>General/Takaful</t>
  </si>
  <si>
    <t>Unearned Premiums</t>
  </si>
  <si>
    <t>Unpaid Claims and Adjustment Expenses</t>
  </si>
  <si>
    <t>Life/Family</t>
  </si>
  <si>
    <t>Actuarial Liabilities - Insurance Contract</t>
  </si>
  <si>
    <t>Actuarial Liabilities - Investment Contract</t>
  </si>
  <si>
    <t>Other Recoverables on Unpaid Claims</t>
  </si>
  <si>
    <t>Interests in Subsidiaries, Associates &amp; Joint Ventures</t>
  </si>
  <si>
    <t>Deferred Policy Acquisition Expenses</t>
  </si>
  <si>
    <t>Current Tax Assets</t>
  </si>
  <si>
    <t>Deferred Tax Assets</t>
  </si>
  <si>
    <t>Goodwill</t>
  </si>
  <si>
    <t>Intangible Assets</t>
  </si>
  <si>
    <t>Defined Benefit Pension Plan</t>
  </si>
  <si>
    <t>Other Assets</t>
  </si>
  <si>
    <t>For Checking:</t>
  </si>
  <si>
    <t>Cash and Cash Equivalent + Investment Income due and accrued + Total Investments</t>
  </si>
  <si>
    <t>Industry Statistics</t>
  </si>
  <si>
    <t>Note: This tab should be filled according to the BITA industry statistics.</t>
  </si>
  <si>
    <t>Tax asset</t>
  </si>
  <si>
    <t>Other assets</t>
  </si>
  <si>
    <t>Total assets</t>
  </si>
  <si>
    <t>Capital</t>
  </si>
  <si>
    <t>Share Capital</t>
  </si>
  <si>
    <t>Tabarru/Unallocated surplus</t>
  </si>
  <si>
    <t>Retained earnings</t>
  </si>
  <si>
    <t>Reserves</t>
  </si>
  <si>
    <t>Proposed Risk Charges</t>
  </si>
  <si>
    <t>Interest Rate Risk</t>
  </si>
  <si>
    <t xml:space="preserve">Currency Risk </t>
  </si>
  <si>
    <t>Equity Risk</t>
  </si>
  <si>
    <t>Property Risk</t>
  </si>
  <si>
    <t>Credit Risk</t>
  </si>
  <si>
    <t>Insurance Risk</t>
  </si>
  <si>
    <t>Derivative exposure factor</t>
  </si>
  <si>
    <t>Year</t>
  </si>
  <si>
    <t>Shock down</t>
  </si>
  <si>
    <t>Shock up</t>
  </si>
  <si>
    <t>Currency</t>
  </si>
  <si>
    <t>Risk charge</t>
  </si>
  <si>
    <t>Type</t>
  </si>
  <si>
    <t>Credit Rating</t>
  </si>
  <si>
    <t>Ops Risk</t>
  </si>
  <si>
    <t>Physical Commodity Contract</t>
  </si>
  <si>
    <t>Interest Rate Contracts</t>
  </si>
  <si>
    <t>Equity Contracts</t>
  </si>
  <si>
    <t>Foreign Currency Contracts</t>
  </si>
  <si>
    <t>With look-through approach</t>
  </si>
  <si>
    <t>Asset</t>
  </si>
  <si>
    <t>&lt;12 months</t>
  </si>
  <si>
    <t>Without look-through approach</t>
  </si>
  <si>
    <t>1-5 years</t>
  </si>
  <si>
    <t>SGD</t>
  </si>
  <si>
    <t>Morbidity</t>
  </si>
  <si>
    <t>&gt;5 years</t>
  </si>
  <si>
    <t>HK</t>
  </si>
  <si>
    <t>Expense (to consider inflation)</t>
  </si>
  <si>
    <t>Exceeded duration</t>
  </si>
  <si>
    <t>GI Premium Liability</t>
  </si>
  <si>
    <t>Aging Period</t>
  </si>
  <si>
    <t>Currency Lookup Table</t>
  </si>
  <si>
    <t>36-40</t>
  </si>
  <si>
    <t>Singapore Dollar
(SGD)</t>
  </si>
  <si>
    <t>US Dollar
(USD)</t>
  </si>
  <si>
    <t>Malaysia Ringgit
(MYR)</t>
  </si>
  <si>
    <t>Hong Kong Dollar
(HKD)</t>
  </si>
  <si>
    <t>Chinese Yuan Renminbi
(CNY)</t>
  </si>
  <si>
    <t>Australian Dollars
(AUD)</t>
  </si>
  <si>
    <t>Engineering/Contractors' Risks</t>
  </si>
  <si>
    <t>Euro
(EUR)</t>
  </si>
  <si>
    <t>Workmen's Compensation</t>
  </si>
  <si>
    <t>GI Claim Liability</t>
  </si>
  <si>
    <t>Risk-Free Rate for Discounting</t>
  </si>
  <si>
    <t>Illustration for Computation of R1 Risk Charge</t>
  </si>
  <si>
    <t>GIL</t>
  </si>
  <si>
    <t>Guaranteed Insurance Liability as defined in Technical Specification</t>
  </si>
  <si>
    <t>GIL_aftShock</t>
  </si>
  <si>
    <t>Guaranteed Insurance Liability after R1 Shock (floored at zero at policy level)</t>
  </si>
  <si>
    <t>R1_Liab</t>
  </si>
  <si>
    <t>The maximum of GIL_aftShock out of the 4 scenarios</t>
  </si>
  <si>
    <t>Risk Charge for R1</t>
  </si>
  <si>
    <t>Step 1: To calculate the GIL_aftShock by applying the following shocks</t>
  </si>
  <si>
    <t>Scenario</t>
  </si>
  <si>
    <t>Morbidity / Disability</t>
  </si>
  <si>
    <t>Step 2: To identify the scenario with the highest GIL_aftShock for each product</t>
  </si>
  <si>
    <t>Product</t>
  </si>
  <si>
    <t>Scenario with the highest GIL_aftShock</t>
  </si>
  <si>
    <t>TIU_60.10 Grouping</t>
  </si>
  <si>
    <t>Scenario 1</t>
  </si>
  <si>
    <t>Scenario 2</t>
  </si>
  <si>
    <t>Scenario 3</t>
  </si>
  <si>
    <t>Scenario 4</t>
  </si>
  <si>
    <t>A</t>
  </si>
  <si>
    <t>B</t>
  </si>
  <si>
    <t>C</t>
  </si>
  <si>
    <t>D</t>
  </si>
  <si>
    <t>E</t>
  </si>
  <si>
    <t>Step 3: To group the products into TIU_60.10 grouping</t>
  </si>
  <si>
    <t>Illustration for calculating the modified duration for assets</t>
  </si>
  <si>
    <t>Annual coupon rate</t>
  </si>
  <si>
    <t xml:space="preserve">Yield </t>
  </si>
  <si>
    <t>Settlement date</t>
  </si>
  <si>
    <t>Maturity date</t>
  </si>
  <si>
    <t>Payment frequency</t>
  </si>
  <si>
    <t>Please do not modify this tab</t>
  </si>
  <si>
    <t>Basis</t>
  </si>
  <si>
    <t>Basis 1</t>
  </si>
  <si>
    <t>Credit Spread Widening</t>
  </si>
  <si>
    <t>Basis 2</t>
  </si>
  <si>
    <t>Basis 3</t>
  </si>
  <si>
    <t>Basis 4</t>
  </si>
  <si>
    <t>Basis 5</t>
  </si>
  <si>
    <t xml:space="preserve">   Name</t>
  </si>
  <si>
    <t xml:space="preserve">   Signature </t>
  </si>
  <si>
    <t>Chief Finance Officer (or equivalent) / Actuary</t>
  </si>
  <si>
    <t>Chief Executive Officer / Managing Director / Principal Officer</t>
  </si>
  <si>
    <t>As at 31 December 2025</t>
  </si>
  <si>
    <t>Value as at 31 December 2025</t>
  </si>
  <si>
    <t>Risk Free Spot Rate as at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</si>
</sst>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_ * #,##0.00_ ;_ * \-#,##0.00_ ;_ * &quot;-&quot;??_ ;_ @_ "/>
    <numFmt numFmtId="167" formatCode="0.000%"/>
    <numFmt numFmtId="168" formatCode="0.0%"/>
  </numFmts>
  <fonts count="63" x14ac:knownFonts="1">
    <font>
      <sz val="10"/>
      <name val="Arial"/>
    </font>
    <font>
      <sz val="10"/>
      <color theme="1"/>
      <name val="Arial"/>
      <family val="2"/>
    </font>
    <font>
      <sz val="10"/>
      <color theme="1"/>
      <name val="Arial"/>
      <family val="2"/>
    </font>
    <font>
      <sz val="10"/>
      <color theme="1"/>
      <name val="Arial"/>
      <family val="2"/>
    </font>
    <font>
      <sz val="11"/>
      <color theme="1"/>
      <name val="Geomanist"/>
      <family val="2"/>
      <scheme val="minor"/>
    </font>
    <font>
      <sz val="11"/>
      <color theme="1"/>
      <name val="Geomanist"/>
      <family val="2"/>
      <scheme val="minor"/>
    </font>
    <font>
      <sz val="11"/>
      <color theme="1"/>
      <name val="Geomanist"/>
      <family val="2"/>
      <scheme val="minor"/>
    </font>
    <font>
      <sz val="11"/>
      <color theme="1"/>
      <name val="Geomanist"/>
      <family val="2"/>
      <scheme val="minor"/>
    </font>
    <font>
      <sz val="11"/>
      <color theme="1"/>
      <name val="Geomanist"/>
      <family val="2"/>
      <scheme val="minor"/>
    </font>
    <font>
      <sz val="10"/>
      <name val="Arial"/>
      <family val="2"/>
    </font>
    <font>
      <b/>
      <sz val="10"/>
      <name val="Arial"/>
      <family val="2"/>
    </font>
    <font>
      <b/>
      <sz val="9"/>
      <color indexed="81"/>
      <name val="Tahoma"/>
      <family val="2"/>
    </font>
    <font>
      <sz val="9"/>
      <color indexed="81"/>
      <name val="Tahoma"/>
      <family val="2"/>
    </font>
    <font>
      <sz val="10"/>
      <color theme="1"/>
      <name val="Geomanist"/>
      <family val="2"/>
      <scheme val="minor"/>
    </font>
    <font>
      <b/>
      <sz val="12"/>
      <color theme="0"/>
      <name val="Geomanist"/>
      <family val="2"/>
      <scheme val="minor"/>
    </font>
    <font>
      <b/>
      <sz val="10"/>
      <color rgb="FFFF0000"/>
      <name val="Geomanist"/>
      <family val="2"/>
      <scheme val="minor"/>
    </font>
    <font>
      <sz val="10"/>
      <color rgb="FFFF0000"/>
      <name val="Geomanist"/>
      <family val="2"/>
      <scheme val="minor"/>
    </font>
    <font>
      <sz val="10"/>
      <color theme="5" tint="-0.249977111117893"/>
      <name val="Geomanist"/>
      <family val="2"/>
      <scheme val="minor"/>
    </font>
    <font>
      <sz val="10"/>
      <color theme="6"/>
      <name val="Geomanist"/>
      <family val="2"/>
      <scheme val="minor"/>
    </font>
    <font>
      <sz val="10"/>
      <name val="Geomanist"/>
      <family val="2"/>
      <scheme val="minor"/>
    </font>
    <font>
      <sz val="10"/>
      <name val="Arial"/>
      <family val="2"/>
    </font>
    <font>
      <sz val="10"/>
      <name val="Arial"/>
      <family val="2"/>
    </font>
    <font>
      <sz val="10"/>
      <color theme="0"/>
      <name val="Geomanist"/>
      <family val="2"/>
      <scheme val="minor"/>
    </font>
    <font>
      <b/>
      <u/>
      <sz val="11"/>
      <name val="Geomanist"/>
      <family val="3"/>
    </font>
    <font>
      <sz val="11"/>
      <name val="Geomanist"/>
      <family val="3"/>
    </font>
    <font>
      <b/>
      <sz val="11"/>
      <name val="Geomanist"/>
      <family val="3"/>
    </font>
    <font>
      <b/>
      <sz val="12"/>
      <color theme="0"/>
      <name val="Geomanist"/>
      <family val="3"/>
    </font>
    <font>
      <b/>
      <sz val="11"/>
      <color theme="1"/>
      <name val="Geomanist"/>
      <family val="3"/>
    </font>
    <font>
      <sz val="10"/>
      <color rgb="FF7030A0"/>
      <name val="Geomanist"/>
      <family val="3"/>
    </font>
    <font>
      <sz val="11"/>
      <color theme="1"/>
      <name val="Geomanist"/>
      <family val="3"/>
    </font>
    <font>
      <b/>
      <u/>
      <sz val="11"/>
      <color theme="1"/>
      <name val="Geomanist"/>
      <family val="3"/>
    </font>
    <font>
      <sz val="10"/>
      <name val="Geomanist"/>
      <family val="3"/>
    </font>
    <font>
      <sz val="10"/>
      <color theme="1"/>
      <name val="Geomanist"/>
      <family val="3"/>
    </font>
    <font>
      <b/>
      <sz val="10"/>
      <color theme="1"/>
      <name val="Geomanist"/>
      <family val="3"/>
    </font>
    <font>
      <sz val="10"/>
      <color theme="5" tint="-0.249977111117893"/>
      <name val="Geomanist"/>
      <family val="3"/>
    </font>
    <font>
      <sz val="10"/>
      <color rgb="FF0000FF"/>
      <name val="Geomanist"/>
      <family val="3"/>
    </font>
    <font>
      <b/>
      <sz val="10"/>
      <color theme="0"/>
      <name val="Geomanist"/>
      <family val="3"/>
    </font>
    <font>
      <b/>
      <sz val="10"/>
      <name val="Geomanist"/>
      <family val="3"/>
    </font>
    <font>
      <b/>
      <u/>
      <sz val="10"/>
      <name val="Geomanist"/>
      <family val="3"/>
    </font>
    <font>
      <b/>
      <sz val="12"/>
      <name val="Geomanist"/>
      <family val="3"/>
    </font>
    <font>
      <b/>
      <sz val="10"/>
      <color rgb="FF0000FF"/>
      <name val="Geomanist"/>
      <family val="3"/>
    </font>
    <font>
      <b/>
      <sz val="11"/>
      <color rgb="FFFF0000"/>
      <name val="Geomanist"/>
      <family val="3"/>
    </font>
    <font>
      <b/>
      <u/>
      <sz val="10"/>
      <color theme="1"/>
      <name val="Geomanist"/>
      <family val="3"/>
    </font>
    <font>
      <sz val="10"/>
      <color rgb="FF206E63"/>
      <name val="Geomanist"/>
      <family val="3"/>
    </font>
    <font>
      <sz val="10"/>
      <color rgb="FFFF0000"/>
      <name val="Geomanist"/>
      <family val="3"/>
    </font>
    <font>
      <sz val="10"/>
      <color theme="0" tint="-0.499984740745262"/>
      <name val="Geomanist"/>
      <family val="3"/>
    </font>
    <font>
      <b/>
      <sz val="10"/>
      <color theme="0" tint="-0.499984740745262"/>
      <name val="Geomanist"/>
      <family val="3"/>
    </font>
    <font>
      <sz val="10"/>
      <color theme="6"/>
      <name val="Geomanist"/>
      <family val="3"/>
    </font>
    <font>
      <u/>
      <sz val="10"/>
      <color theme="1"/>
      <name val="Geomanist"/>
      <family val="3"/>
    </font>
    <font>
      <sz val="10"/>
      <color rgb="FF206E63"/>
      <name val="Geomanist"/>
      <family val="2"/>
      <scheme val="minor"/>
    </font>
    <font>
      <sz val="10"/>
      <color theme="4"/>
      <name val="Geomanist"/>
      <family val="3"/>
    </font>
    <font>
      <b/>
      <sz val="10"/>
      <color theme="4"/>
      <name val="Geomanist"/>
      <family val="3"/>
    </font>
    <font>
      <sz val="10"/>
      <color theme="4"/>
      <name val="Geomanist"/>
      <family val="3"/>
      <scheme val="minor"/>
    </font>
    <font>
      <b/>
      <sz val="10"/>
      <color theme="6"/>
      <name val="Geomanist"/>
      <family val="3"/>
    </font>
    <font>
      <b/>
      <u/>
      <sz val="11"/>
      <color theme="7"/>
      <name val="Geomanist"/>
      <family val="3"/>
    </font>
    <font>
      <sz val="10"/>
      <color theme="7"/>
      <name val="Geomanist"/>
      <family val="3"/>
    </font>
    <font>
      <b/>
      <sz val="10"/>
      <color theme="7"/>
      <name val="Geomanist"/>
      <family val="3"/>
    </font>
    <font>
      <b/>
      <sz val="11"/>
      <color theme="7"/>
      <name val="Geomanist"/>
      <family val="3"/>
    </font>
    <font>
      <b/>
      <sz val="11"/>
      <color theme="0"/>
      <name val="Geomanist"/>
      <family val="3"/>
    </font>
    <font>
      <sz val="10"/>
      <color theme="1"/>
      <name val="Geomanist"/>
      <family val="3"/>
      <scheme val="minor"/>
    </font>
    <font>
      <sz val="10"/>
      <name val="Geomanist"/>
      <family val="3"/>
      <scheme val="minor"/>
    </font>
    <font>
      <b/>
      <sz val="10"/>
      <name val="Geomanist"/>
      <family val="3"/>
      <scheme val="minor"/>
    </font>
    <font>
      <sz val="11"/>
      <color rgb="FF000000"/>
      <name val="Geomanist"/>
      <family val="3"/>
    </font>
  </fonts>
  <fills count="21">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CC"/>
        <bgColor indexed="64"/>
      </patternFill>
    </fill>
    <fill>
      <patternFill patternType="solid">
        <fgColor theme="8" tint="0.79998168889431442"/>
        <bgColor indexed="64"/>
      </patternFill>
    </fill>
    <fill>
      <patternFill patternType="solid">
        <fgColor rgb="FFDAEEF3"/>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206E63"/>
        <bgColor indexed="64"/>
      </patternFill>
    </fill>
    <fill>
      <patternFill patternType="solid">
        <fgColor theme="6"/>
        <bgColor indexed="64"/>
      </patternFill>
    </fill>
    <fill>
      <patternFill patternType="solid">
        <fgColor theme="4"/>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E5F7F4"/>
        <bgColor indexed="64"/>
      </patternFill>
    </fill>
    <fill>
      <patternFill patternType="solid">
        <fgColor rgb="FFCCFFCC"/>
        <bgColor indexed="64"/>
      </patternFill>
    </fill>
    <fill>
      <patternFill patternType="solid">
        <fgColor theme="5" tint="0.79998168889431442"/>
        <bgColor indexed="64"/>
      </patternFill>
    </fill>
    <fill>
      <patternFill patternType="solid">
        <fgColor theme="6"/>
        <bgColor rgb="FF000000"/>
      </patternFill>
    </fill>
  </fills>
  <borders count="1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bottom style="thin">
        <color theme="0" tint="-0.34998626667073579"/>
      </bottom>
      <diagonal/>
    </border>
    <border>
      <left style="thin">
        <color indexed="64"/>
      </left>
      <right/>
      <top style="thin">
        <color theme="0" tint="-0.34998626667073579"/>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theme="0" tint="-0.34998626667073579"/>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medium">
        <color indexed="64"/>
      </right>
      <top/>
      <bottom/>
      <diagonal/>
    </border>
    <border>
      <left style="medium">
        <color indexed="64"/>
      </left>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auto="1"/>
      </left>
      <right style="thin">
        <color theme="0"/>
      </right>
      <top style="thin">
        <color auto="1"/>
      </top>
      <bottom/>
      <diagonal/>
    </border>
    <border>
      <left style="thin">
        <color auto="1"/>
      </left>
      <right style="thin">
        <color theme="0"/>
      </right>
      <top/>
      <bottom/>
      <diagonal/>
    </border>
    <border>
      <left style="thin">
        <color theme="0"/>
      </left>
      <right/>
      <top/>
      <bottom/>
      <diagonal/>
    </border>
    <border>
      <left style="thin">
        <color theme="0"/>
      </left>
      <right/>
      <top/>
      <bottom style="thin">
        <color indexed="64"/>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style="thin">
        <color theme="0"/>
      </right>
      <top style="thin">
        <color theme="0"/>
      </top>
      <bottom/>
      <diagonal/>
    </border>
    <border>
      <left/>
      <right style="thin">
        <color theme="0"/>
      </right>
      <top/>
      <bottom/>
      <diagonal/>
    </border>
    <border>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right style="thin">
        <color theme="0"/>
      </right>
      <top style="thin">
        <color indexed="64"/>
      </top>
      <bottom/>
      <diagonal/>
    </border>
    <border>
      <left/>
      <right style="thin">
        <color theme="0"/>
      </right>
      <top/>
      <bottom style="thin">
        <color theme="0"/>
      </bottom>
      <diagonal/>
    </border>
    <border>
      <left style="thin">
        <color theme="0"/>
      </left>
      <right style="thin">
        <color theme="0"/>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thin">
        <color theme="0"/>
      </top>
      <bottom style="thin">
        <color theme="0"/>
      </bottom>
      <diagonal/>
    </border>
    <border>
      <left style="dotted">
        <color indexed="64"/>
      </left>
      <right style="medium">
        <color indexed="64"/>
      </right>
      <top style="medium">
        <color indexed="64"/>
      </top>
      <bottom/>
      <diagonal/>
    </border>
    <border>
      <left style="dotted">
        <color indexed="64"/>
      </left>
      <right style="medium">
        <color indexed="64"/>
      </right>
      <top style="dotted">
        <color indexed="64"/>
      </top>
      <bottom/>
      <diagonal/>
    </border>
    <border>
      <left style="thin">
        <color indexed="64"/>
      </left>
      <right style="thin">
        <color theme="0"/>
      </right>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style="thin">
        <color theme="0"/>
      </left>
      <right style="thin">
        <color theme="1"/>
      </right>
      <top style="thin">
        <color indexed="64"/>
      </top>
      <bottom/>
      <diagonal/>
    </border>
    <border>
      <left style="thin">
        <color theme="0"/>
      </left>
      <right style="thin">
        <color theme="1"/>
      </right>
      <top/>
      <bottom/>
      <diagonal/>
    </border>
    <border>
      <left style="thin">
        <color theme="0"/>
      </left>
      <right style="thin">
        <color theme="1"/>
      </right>
      <top/>
      <bottom style="thin">
        <color indexed="64"/>
      </bottom>
      <diagonal/>
    </border>
    <border>
      <left/>
      <right style="dotted">
        <color indexed="64"/>
      </right>
      <top style="dotted">
        <color indexed="64"/>
      </top>
      <bottom style="medium">
        <color indexed="64"/>
      </bottom>
      <diagonal/>
    </border>
    <border>
      <left/>
      <right style="thin">
        <color indexed="64"/>
      </right>
      <top style="dotted">
        <color indexed="64"/>
      </top>
      <bottom/>
      <diagonal/>
    </border>
    <border>
      <left style="dotted">
        <color indexed="64"/>
      </left>
      <right style="dotted">
        <color indexed="64"/>
      </right>
      <top/>
      <bottom style="dotted">
        <color indexed="64"/>
      </bottom>
      <diagonal/>
    </border>
    <border>
      <left style="thin">
        <color indexed="64"/>
      </left>
      <right/>
      <top style="hair">
        <color indexed="64"/>
      </top>
      <bottom style="hair">
        <color indexed="64"/>
      </bottom>
      <diagonal/>
    </border>
    <border>
      <left style="thin">
        <color indexed="64"/>
      </left>
      <right style="dotted">
        <color indexed="64"/>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hair">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65">
    <xf numFmtId="0" fontId="0" fillId="0" borderId="0"/>
    <xf numFmtId="0" fontId="9" fillId="0" borderId="0"/>
    <xf numFmtId="0" fontId="9" fillId="0" borderId="0"/>
    <xf numFmtId="0" fontId="9"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13" fillId="0" borderId="0"/>
    <xf numFmtId="0" fontId="13" fillId="3" borderId="22" applyNumberFormat="0" applyFont="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4" fillId="0" borderId="0"/>
    <xf numFmtId="43" fontId="3" fillId="0" borderId="0" applyFont="0" applyFill="0" applyBorder="0" applyAlignment="0" applyProtection="0"/>
    <xf numFmtId="0" fontId="3" fillId="0" borderId="0"/>
    <xf numFmtId="9" fontId="20"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9" fontId="13" fillId="0" borderId="0" applyFont="0" applyFill="0" applyBorder="0" applyAlignment="0" applyProtection="0"/>
    <xf numFmtId="0" fontId="1" fillId="0" borderId="0"/>
  </cellStyleXfs>
  <cellXfs count="711">
    <xf numFmtId="0" fontId="0" fillId="0" borderId="0" xfId="0"/>
    <xf numFmtId="0" fontId="9" fillId="0" borderId="0" xfId="0" applyFont="1"/>
    <xf numFmtId="0" fontId="10" fillId="0" borderId="0" xfId="0" applyFont="1"/>
    <xf numFmtId="0" fontId="0" fillId="2" borderId="0" xfId="0" applyFill="1"/>
    <xf numFmtId="0" fontId="13" fillId="0" borderId="0" xfId="51" applyAlignment="1">
      <alignment horizontal="center" vertical="center" wrapText="1"/>
    </xf>
    <xf numFmtId="0" fontId="13" fillId="0" borderId="0" xfId="51" applyAlignment="1">
      <alignment vertical="center" wrapText="1"/>
    </xf>
    <xf numFmtId="0" fontId="13" fillId="0" borderId="0" xfId="51"/>
    <xf numFmtId="0" fontId="13" fillId="0" borderId="0" xfId="51" applyAlignment="1">
      <alignment vertical="top"/>
    </xf>
    <xf numFmtId="0" fontId="15" fillId="0" borderId="0" xfId="51" applyFont="1" applyAlignment="1">
      <alignment vertical="center" wrapText="1"/>
    </xf>
    <xf numFmtId="0" fontId="13" fillId="0" borderId="0" xfId="54"/>
    <xf numFmtId="0" fontId="19" fillId="2" borderId="0" xfId="0" applyFont="1" applyFill="1"/>
    <xf numFmtId="3" fontId="19" fillId="2" borderId="0" xfId="0" applyNumberFormat="1" applyFont="1" applyFill="1"/>
    <xf numFmtId="0" fontId="16" fillId="0" borderId="0" xfId="54" applyFont="1"/>
    <xf numFmtId="165" fontId="19" fillId="2" borderId="0" xfId="61" applyNumberFormat="1" applyFont="1" applyFill="1"/>
    <xf numFmtId="3" fontId="22" fillId="2" borderId="0" xfId="0" applyNumberFormat="1" applyFont="1" applyFill="1"/>
    <xf numFmtId="0" fontId="4" fillId="0" borderId="0" xfId="51" applyFont="1"/>
    <xf numFmtId="0" fontId="0" fillId="11" borderId="0" xfId="0" applyFill="1"/>
    <xf numFmtId="0" fontId="22" fillId="0" borderId="0" xfId="51" applyFont="1"/>
    <xf numFmtId="0" fontId="18" fillId="2" borderId="0" xfId="51" applyFont="1" applyFill="1" applyAlignment="1">
      <alignment vertical="top"/>
    </xf>
    <xf numFmtId="0" fontId="13" fillId="2" borderId="0" xfId="51" applyFill="1"/>
    <xf numFmtId="0" fontId="13" fillId="2" borderId="0" xfId="51" applyFill="1" applyAlignment="1">
      <alignment vertical="top"/>
    </xf>
    <xf numFmtId="166" fontId="17" fillId="2" borderId="0" xfId="53" applyNumberFormat="1" applyFont="1" applyFill="1" applyBorder="1" applyAlignment="1" applyProtection="1"/>
    <xf numFmtId="0" fontId="32" fillId="0" borderId="0" xfId="51" applyFont="1"/>
    <xf numFmtId="0" fontId="32" fillId="0" borderId="29" xfId="51" applyFont="1" applyBorder="1" applyAlignment="1">
      <alignment vertical="center"/>
    </xf>
    <xf numFmtId="0" fontId="32" fillId="0" borderId="123" xfId="51" applyFont="1" applyBorder="1" applyAlignment="1">
      <alignment vertical="center"/>
    </xf>
    <xf numFmtId="0" fontId="32" fillId="0" borderId="124" xfId="51" applyFont="1" applyBorder="1"/>
    <xf numFmtId="0" fontId="32" fillId="0" borderId="125" xfId="51" applyFont="1" applyBorder="1"/>
    <xf numFmtId="0" fontId="32" fillId="0" borderId="30" xfId="51" applyFont="1" applyBorder="1" applyAlignment="1">
      <alignment vertical="center"/>
    </xf>
    <xf numFmtId="0" fontId="32" fillId="0" borderId="31" xfId="51" applyFont="1" applyBorder="1"/>
    <xf numFmtId="0" fontId="32" fillId="0" borderId="112" xfId="51" applyFont="1" applyBorder="1"/>
    <xf numFmtId="0" fontId="32" fillId="0" borderId="32" xfId="51" applyFont="1" applyBorder="1"/>
    <xf numFmtId="0" fontId="32" fillId="0" borderId="122" xfId="51" applyFont="1" applyBorder="1" applyAlignment="1">
      <alignment vertical="center"/>
    </xf>
    <xf numFmtId="0" fontId="32" fillId="0" borderId="29" xfId="51" applyFont="1" applyBorder="1" applyAlignment="1">
      <alignment vertical="center" wrapText="1"/>
    </xf>
    <xf numFmtId="0" fontId="32" fillId="0" borderId="31" xfId="51" applyFont="1" applyBorder="1" applyAlignment="1">
      <alignment vertical="center"/>
    </xf>
    <xf numFmtId="0" fontId="32" fillId="0" borderId="37" xfId="51" applyFont="1" applyBorder="1" applyAlignment="1">
      <alignment vertical="center"/>
    </xf>
    <xf numFmtId="0" fontId="32" fillId="0" borderId="38" xfId="51" applyFont="1" applyBorder="1" applyAlignment="1">
      <alignment vertical="center"/>
    </xf>
    <xf numFmtId="0" fontId="32" fillId="0" borderId="114" xfId="51" applyFont="1" applyBorder="1"/>
    <xf numFmtId="0" fontId="32" fillId="0" borderId="38" xfId="51" applyFont="1" applyBorder="1" applyAlignment="1">
      <alignment vertical="center" wrapText="1"/>
    </xf>
    <xf numFmtId="0" fontId="32" fillId="0" borderId="114" xfId="51" applyFont="1" applyBorder="1" applyAlignment="1">
      <alignment vertical="center" wrapText="1"/>
    </xf>
    <xf numFmtId="0" fontId="32" fillId="0" borderId="30" xfId="51" applyFont="1" applyBorder="1" applyAlignment="1">
      <alignment vertical="center" wrapText="1"/>
    </xf>
    <xf numFmtId="0" fontId="32" fillId="0" borderId="112" xfId="51" applyFont="1" applyBorder="1" applyAlignment="1">
      <alignment vertical="center" wrapText="1"/>
    </xf>
    <xf numFmtId="0" fontId="32" fillId="0" borderId="33" xfId="51" applyFont="1" applyBorder="1" applyAlignment="1">
      <alignment vertical="center"/>
    </xf>
    <xf numFmtId="0" fontId="32" fillId="0" borderId="26" xfId="51" applyFont="1" applyBorder="1" applyAlignment="1">
      <alignment horizontal="center"/>
    </xf>
    <xf numFmtId="0" fontId="32" fillId="0" borderId="40" xfId="51" applyFont="1" applyBorder="1" applyAlignment="1">
      <alignment horizontal="center"/>
    </xf>
    <xf numFmtId="0" fontId="32" fillId="0" borderId="41" xfId="51" applyFont="1" applyBorder="1" applyAlignment="1">
      <alignment horizontal="center"/>
    </xf>
    <xf numFmtId="0" fontId="32" fillId="0" borderId="29" xfId="51" applyFont="1" applyBorder="1" applyAlignment="1">
      <alignment horizontal="center"/>
    </xf>
    <xf numFmtId="0" fontId="32" fillId="0" borderId="42" xfId="51" applyFont="1" applyBorder="1" applyAlignment="1">
      <alignment horizontal="center"/>
    </xf>
    <xf numFmtId="0" fontId="32" fillId="0" borderId="43" xfId="51" applyFont="1" applyBorder="1" applyAlignment="1">
      <alignment horizontal="center"/>
    </xf>
    <xf numFmtId="0" fontId="32" fillId="0" borderId="33" xfId="51" applyFont="1" applyBorder="1" applyAlignment="1">
      <alignment horizontal="center"/>
    </xf>
    <xf numFmtId="0" fontId="32" fillId="0" borderId="44" xfId="51" applyFont="1" applyBorder="1" applyAlignment="1">
      <alignment horizontal="center"/>
    </xf>
    <xf numFmtId="0" fontId="32" fillId="0" borderId="45" xfId="51" applyFont="1" applyBorder="1" applyAlignment="1">
      <alignment horizontal="center"/>
    </xf>
    <xf numFmtId="0" fontId="33" fillId="0" borderId="0" xfId="51" applyFont="1"/>
    <xf numFmtId="0" fontId="32" fillId="0" borderId="134" xfId="51" applyFont="1" applyBorder="1" applyAlignment="1">
      <alignment horizontal="left"/>
    </xf>
    <xf numFmtId="0" fontId="32" fillId="0" borderId="135" xfId="51" applyFont="1" applyBorder="1" applyAlignment="1">
      <alignment horizontal="left"/>
    </xf>
    <xf numFmtId="0" fontId="32" fillId="0" borderId="130" xfId="51" applyFont="1" applyBorder="1" applyAlignment="1">
      <alignment horizontal="left"/>
    </xf>
    <xf numFmtId="0" fontId="32" fillId="0" borderId="131" xfId="51" applyFont="1" applyBorder="1" applyAlignment="1">
      <alignment horizontal="left"/>
    </xf>
    <xf numFmtId="0" fontId="32" fillId="0" borderId="130" xfId="51" applyFont="1" applyBorder="1" applyAlignment="1">
      <alignment horizontal="left" wrapText="1"/>
    </xf>
    <xf numFmtId="0" fontId="32" fillId="0" borderId="131" xfId="51" applyFont="1" applyBorder="1" applyAlignment="1">
      <alignment horizontal="left" wrapText="1"/>
    </xf>
    <xf numFmtId="0" fontId="32" fillId="0" borderId="130" xfId="51" applyFont="1" applyBorder="1" applyAlignment="1">
      <alignment horizontal="left" vertical="center"/>
    </xf>
    <xf numFmtId="0" fontId="32" fillId="10" borderId="0" xfId="51" applyFont="1" applyFill="1" applyAlignment="1">
      <alignment horizontal="center"/>
    </xf>
    <xf numFmtId="0" fontId="32" fillId="10" borderId="15" xfId="51" applyFont="1" applyFill="1" applyBorder="1" applyAlignment="1">
      <alignment horizontal="left" vertical="center" wrapText="1"/>
    </xf>
    <xf numFmtId="0" fontId="32" fillId="0" borderId="104" xfId="51" applyFont="1" applyBorder="1" applyAlignment="1">
      <alignment horizontal="left" vertical="center" wrapText="1"/>
    </xf>
    <xf numFmtId="0" fontId="32" fillId="0" borderId="104" xfId="51" applyFont="1" applyBorder="1" applyAlignment="1">
      <alignment horizontal="left" vertical="center"/>
    </xf>
    <xf numFmtId="0" fontId="32" fillId="0" borderId="106" xfId="51" applyFont="1" applyBorder="1" applyAlignment="1">
      <alignment horizontal="left" vertical="center" wrapText="1"/>
    </xf>
    <xf numFmtId="0" fontId="32" fillId="0" borderId="107" xfId="51" applyFont="1" applyBorder="1" applyAlignment="1">
      <alignment horizontal="left" vertical="center"/>
    </xf>
    <xf numFmtId="0" fontId="32" fillId="0" borderId="107" xfId="51" applyFont="1" applyBorder="1" applyAlignment="1">
      <alignment horizontal="left" vertical="center" wrapText="1"/>
    </xf>
    <xf numFmtId="0" fontId="32" fillId="0" borderId="105" xfId="51" applyFont="1" applyBorder="1" applyAlignment="1">
      <alignment horizontal="left" vertical="center" wrapText="1"/>
    </xf>
    <xf numFmtId="0" fontId="27" fillId="2" borderId="0" xfId="54" applyFont="1" applyFill="1" applyAlignment="1">
      <alignment horizontal="left" vertical="center"/>
    </xf>
    <xf numFmtId="0" fontId="32" fillId="2" borderId="0" xfId="51" applyFont="1" applyFill="1" applyAlignment="1">
      <alignment vertical="top"/>
    </xf>
    <xf numFmtId="0" fontId="31" fillId="2" borderId="0" xfId="0" applyFont="1" applyFill="1"/>
    <xf numFmtId="0" fontId="31" fillId="2" borderId="0" xfId="54" applyFont="1" applyFill="1" applyAlignment="1">
      <alignment horizontal="left"/>
    </xf>
    <xf numFmtId="166" fontId="34" fillId="2" borderId="0" xfId="53" applyNumberFormat="1" applyFont="1" applyFill="1" applyBorder="1" applyAlignment="1" applyProtection="1"/>
    <xf numFmtId="166" fontId="34" fillId="2" borderId="12" xfId="53" applyNumberFormat="1" applyFont="1" applyFill="1" applyBorder="1" applyAlignment="1" applyProtection="1"/>
    <xf numFmtId="0" fontId="32" fillId="0" borderId="29" xfId="51" applyFont="1" applyBorder="1" applyAlignment="1">
      <alignment horizontal="left" vertical="top" wrapText="1"/>
    </xf>
    <xf numFmtId="0" fontId="32" fillId="0" borderId="27" xfId="51" applyFont="1" applyBorder="1" applyAlignment="1">
      <alignment horizontal="left" vertical="top" wrapText="1"/>
    </xf>
    <xf numFmtId="0" fontId="32" fillId="0" borderId="46" xfId="51" applyFont="1" applyBorder="1" applyAlignment="1" applyProtection="1">
      <alignment horizontal="left" vertical="top" wrapText="1"/>
      <protection locked="0"/>
    </xf>
    <xf numFmtId="0" fontId="32" fillId="0" borderId="122" xfId="51" applyFont="1" applyBorder="1" applyAlignment="1">
      <alignment horizontal="left" vertical="top" wrapText="1"/>
    </xf>
    <xf numFmtId="0" fontId="32" fillId="0" borderId="123" xfId="51" applyFont="1" applyBorder="1" applyAlignment="1">
      <alignment horizontal="left" vertical="top" wrapText="1"/>
    </xf>
    <xf numFmtId="0" fontId="32" fillId="0" borderId="126" xfId="51" applyFont="1" applyBorder="1" applyAlignment="1" applyProtection="1">
      <alignment horizontal="left" vertical="top" wrapText="1"/>
      <protection locked="0"/>
    </xf>
    <xf numFmtId="0" fontId="32" fillId="0" borderId="29" xfId="51" applyFont="1" applyBorder="1" applyAlignment="1">
      <alignment horizontal="left" vertical="top"/>
    </xf>
    <xf numFmtId="0" fontId="32" fillId="0" borderId="30" xfId="51" applyFont="1" applyBorder="1" applyAlignment="1">
      <alignment horizontal="left" vertical="top" wrapText="1"/>
    </xf>
    <xf numFmtId="0" fontId="32" fillId="0" borderId="32" xfId="51" applyFont="1" applyBorder="1" applyAlignment="1" applyProtection="1">
      <alignment horizontal="left" vertical="top"/>
      <protection locked="0"/>
    </xf>
    <xf numFmtId="0" fontId="32" fillId="0" borderId="32" xfId="51" applyFont="1" applyBorder="1" applyAlignment="1" applyProtection="1">
      <alignment horizontal="left" vertical="top" wrapText="1"/>
      <protection locked="0"/>
    </xf>
    <xf numFmtId="0" fontId="32" fillId="0" borderId="37" xfId="51" applyFont="1" applyBorder="1" applyAlignment="1">
      <alignment horizontal="left" vertical="top"/>
    </xf>
    <xf numFmtId="0" fontId="32" fillId="0" borderId="0" xfId="51" applyFont="1" applyAlignment="1">
      <alignment wrapText="1"/>
    </xf>
    <xf numFmtId="0" fontId="32" fillId="0" borderId="119" xfId="51" applyFont="1" applyBorder="1" applyAlignment="1" applyProtection="1">
      <alignment horizontal="left" vertical="top"/>
      <protection locked="0"/>
    </xf>
    <xf numFmtId="0" fontId="32" fillId="0" borderId="119" xfId="51" applyFont="1" applyBorder="1" applyAlignment="1" applyProtection="1">
      <alignment horizontal="left" vertical="top" wrapText="1"/>
      <protection locked="0"/>
    </xf>
    <xf numFmtId="0" fontId="32" fillId="0" borderId="30" xfId="51" applyFont="1" applyBorder="1" applyAlignment="1">
      <alignment horizontal="left" vertical="top"/>
    </xf>
    <xf numFmtId="0" fontId="32" fillId="0" borderId="38" xfId="51" applyFont="1" applyBorder="1" applyAlignment="1">
      <alignment horizontal="left" vertical="top" wrapText="1"/>
    </xf>
    <xf numFmtId="0" fontId="32" fillId="0" borderId="33" xfId="51" applyFont="1" applyBorder="1" applyAlignment="1">
      <alignment horizontal="left" vertical="top"/>
    </xf>
    <xf numFmtId="0" fontId="32" fillId="0" borderId="34" xfId="51" applyFont="1" applyBorder="1" applyAlignment="1">
      <alignment horizontal="left" vertical="top" wrapText="1"/>
    </xf>
    <xf numFmtId="0" fontId="32" fillId="0" borderId="36" xfId="51" applyFont="1" applyBorder="1" applyAlignment="1" applyProtection="1">
      <alignment horizontal="left" vertical="top" wrapText="1"/>
      <protection locked="0"/>
    </xf>
    <xf numFmtId="0" fontId="33" fillId="0" borderId="0" xfId="54" applyFont="1" applyAlignment="1">
      <alignment horizontal="left" vertical="center"/>
    </xf>
    <xf numFmtId="0" fontId="32" fillId="0" borderId="0" xfId="54" applyFont="1"/>
    <xf numFmtId="0" fontId="31" fillId="0" borderId="0" xfId="54" applyFont="1" applyAlignment="1">
      <alignment horizontal="left"/>
    </xf>
    <xf numFmtId="0" fontId="27" fillId="0" borderId="0" xfId="54" applyFont="1" applyAlignment="1">
      <alignment horizontal="left" vertical="center"/>
    </xf>
    <xf numFmtId="0" fontId="33" fillId="0" borderId="8" xfId="54" applyFont="1" applyBorder="1"/>
    <xf numFmtId="0" fontId="31" fillId="0" borderId="50" xfId="54" applyFont="1" applyBorder="1" applyAlignment="1">
      <alignment horizontal="left"/>
    </xf>
    <xf numFmtId="0" fontId="32" fillId="0" borderId="52" xfId="54" quotePrefix="1" applyFont="1" applyBorder="1" applyAlignment="1">
      <alignment horizontal="left"/>
    </xf>
    <xf numFmtId="0" fontId="33" fillId="0" borderId="7" xfId="54" applyFont="1" applyBorder="1"/>
    <xf numFmtId="0" fontId="31" fillId="0" borderId="49" xfId="54" applyFont="1" applyBorder="1" applyAlignment="1">
      <alignment horizontal="left"/>
    </xf>
    <xf numFmtId="0" fontId="33" fillId="0" borderId="10" xfId="54" applyFont="1" applyBorder="1"/>
    <xf numFmtId="0" fontId="31" fillId="0" borderId="48" xfId="54" applyFont="1" applyBorder="1" applyAlignment="1">
      <alignment horizontal="left"/>
    </xf>
    <xf numFmtId="0" fontId="33" fillId="0" borderId="55" xfId="54" applyFont="1" applyBorder="1"/>
    <xf numFmtId="0" fontId="32" fillId="0" borderId="8" xfId="54" applyFont="1" applyBorder="1"/>
    <xf numFmtId="0" fontId="33" fillId="0" borderId="14" xfId="54" applyFont="1" applyBorder="1"/>
    <xf numFmtId="0" fontId="32" fillId="0" borderId="12" xfId="54" quotePrefix="1" applyFont="1" applyBorder="1" applyAlignment="1">
      <alignment horizontal="left"/>
    </xf>
    <xf numFmtId="0" fontId="36" fillId="2" borderId="0" xfId="54" applyFont="1" applyFill="1" applyAlignment="1">
      <alignment horizontal="left" vertical="top"/>
    </xf>
    <xf numFmtId="0" fontId="36" fillId="2" borderId="0" xfId="54" applyFont="1" applyFill="1" applyAlignment="1">
      <alignment horizontal="center" vertical="center" wrapText="1"/>
    </xf>
    <xf numFmtId="0" fontId="31" fillId="0" borderId="56" xfId="54" applyFont="1" applyBorder="1" applyAlignment="1">
      <alignment horizontal="left"/>
    </xf>
    <xf numFmtId="0" fontId="31" fillId="0" borderId="57" xfId="54" applyFont="1" applyBorder="1"/>
    <xf numFmtId="0" fontId="31" fillId="0" borderId="121" xfId="54" applyFont="1" applyBorder="1" applyAlignment="1">
      <alignment horizontal="left"/>
    </xf>
    <xf numFmtId="0" fontId="31" fillId="0" borderId="48" xfId="54" applyFont="1" applyBorder="1"/>
    <xf numFmtId="0" fontId="31" fillId="0" borderId="53" xfId="54" applyFont="1" applyBorder="1" applyAlignment="1">
      <alignment horizontal="left"/>
    </xf>
    <xf numFmtId="0" fontId="31" fillId="0" borderId="54" xfId="54" applyFont="1" applyBorder="1"/>
    <xf numFmtId="0" fontId="38" fillId="2" borderId="0" xfId="0" applyFont="1" applyFill="1"/>
    <xf numFmtId="3" fontId="31" fillId="2" borderId="0" xfId="0" applyNumberFormat="1" applyFont="1" applyFill="1"/>
    <xf numFmtId="3" fontId="25" fillId="2" borderId="0" xfId="0" applyNumberFormat="1" applyFont="1" applyFill="1"/>
    <xf numFmtId="3" fontId="37" fillId="2" borderId="0" xfId="0" applyNumberFormat="1" applyFont="1" applyFill="1"/>
    <xf numFmtId="0" fontId="39" fillId="2" borderId="0" xfId="0" applyFont="1" applyFill="1"/>
    <xf numFmtId="165" fontId="31" fillId="2" borderId="0" xfId="61" applyNumberFormat="1" applyFont="1" applyFill="1"/>
    <xf numFmtId="0" fontId="37" fillId="2" borderId="0" xfId="0" applyFont="1" applyFill="1"/>
    <xf numFmtId="0" fontId="31" fillId="0" borderId="0" xfId="0" applyFont="1"/>
    <xf numFmtId="0" fontId="31" fillId="0" borderId="15" xfId="0" applyFont="1" applyBorder="1" applyAlignment="1">
      <alignment wrapText="1"/>
    </xf>
    <xf numFmtId="0" fontId="31" fillId="2" borderId="0" xfId="0" applyFont="1" applyFill="1" applyAlignment="1">
      <alignment horizontal="center"/>
    </xf>
    <xf numFmtId="0" fontId="37" fillId="0" borderId="15" xfId="0" applyFont="1" applyBorder="1" applyAlignment="1">
      <alignment wrapText="1"/>
    </xf>
    <xf numFmtId="3" fontId="41" fillId="2" borderId="0" xfId="0" applyNumberFormat="1" applyFont="1" applyFill="1"/>
    <xf numFmtId="0" fontId="39" fillId="2" borderId="0" xfId="19" applyFont="1" applyFill="1" applyAlignment="1">
      <alignment horizontal="left"/>
    </xf>
    <xf numFmtId="0" fontId="31" fillId="2" borderId="0" xfId="19" applyFont="1" applyFill="1" applyAlignment="1">
      <alignment horizontal="left"/>
    </xf>
    <xf numFmtId="0" fontId="31" fillId="2" borderId="0" xfId="19" applyFont="1" applyFill="1"/>
    <xf numFmtId="0" fontId="38" fillId="2" borderId="0" xfId="19" applyFont="1" applyFill="1"/>
    <xf numFmtId="0" fontId="31" fillId="2" borderId="0" xfId="19" applyFont="1" applyFill="1" applyAlignment="1">
      <alignment horizontal="center" vertical="center"/>
    </xf>
    <xf numFmtId="0" fontId="28" fillId="2" borderId="0" xfId="0" applyFont="1" applyFill="1"/>
    <xf numFmtId="0" fontId="23" fillId="2" borderId="0" xfId="19" applyFont="1" applyFill="1"/>
    <xf numFmtId="3" fontId="31" fillId="2" borderId="0" xfId="19" applyNumberFormat="1" applyFont="1" applyFill="1"/>
    <xf numFmtId="0" fontId="42" fillId="0" borderId="4" xfId="51" applyFont="1" applyBorder="1" applyAlignment="1">
      <alignment vertical="top"/>
    </xf>
    <xf numFmtId="0" fontId="32" fillId="0" borderId="6" xfId="51" applyFont="1" applyBorder="1" applyAlignment="1">
      <alignment horizontal="left" vertical="top"/>
    </xf>
    <xf numFmtId="0" fontId="32" fillId="0" borderId="8" xfId="51" applyFont="1" applyBorder="1"/>
    <xf numFmtId="0" fontId="32" fillId="0" borderId="0" xfId="51" applyFont="1" applyAlignment="1">
      <alignment vertical="top"/>
    </xf>
    <xf numFmtId="0" fontId="32" fillId="0" borderId="9" xfId="51" applyFont="1" applyBorder="1" applyAlignment="1">
      <alignment horizontal="left" vertical="top"/>
    </xf>
    <xf numFmtId="43" fontId="35" fillId="6" borderId="15" xfId="61" applyFont="1" applyFill="1" applyBorder="1" applyAlignment="1" applyProtection="1">
      <alignment vertical="center"/>
    </xf>
    <xf numFmtId="0" fontId="33" fillId="0" borderId="8" xfId="51" applyFont="1" applyBorder="1"/>
    <xf numFmtId="0" fontId="32" fillId="0" borderId="5" xfId="51" applyFont="1" applyBorder="1" applyAlignment="1">
      <alignment vertical="top"/>
    </xf>
    <xf numFmtId="0" fontId="33" fillId="0" borderId="1" xfId="51" applyFont="1" applyBorder="1" applyAlignment="1">
      <alignment vertical="top"/>
    </xf>
    <xf numFmtId="0" fontId="32" fillId="0" borderId="2" xfId="51" applyFont="1" applyBorder="1" applyAlignment="1">
      <alignment vertical="top"/>
    </xf>
    <xf numFmtId="0" fontId="32" fillId="0" borderId="3" xfId="51" applyFont="1" applyBorder="1" applyAlignment="1">
      <alignment horizontal="left" vertical="top"/>
    </xf>
    <xf numFmtId="0" fontId="33" fillId="0" borderId="1" xfId="51" applyFont="1" applyBorder="1"/>
    <xf numFmtId="0" fontId="33" fillId="0" borderId="11" xfId="51" applyFont="1" applyBorder="1"/>
    <xf numFmtId="0" fontId="32" fillId="0" borderId="12" xfId="51" applyFont="1" applyBorder="1"/>
    <xf numFmtId="0" fontId="32" fillId="0" borderId="13" xfId="51" applyFont="1" applyBorder="1" applyAlignment="1">
      <alignment horizontal="left" vertical="top"/>
    </xf>
    <xf numFmtId="0" fontId="31" fillId="2" borderId="5" xfId="19" applyFont="1" applyFill="1" applyBorder="1"/>
    <xf numFmtId="43" fontId="38" fillId="2" borderId="0" xfId="61" applyFont="1" applyFill="1" applyBorder="1"/>
    <xf numFmtId="43" fontId="31" fillId="2" borderId="0" xfId="61" applyFont="1" applyFill="1"/>
    <xf numFmtId="3" fontId="25" fillId="2" borderId="0" xfId="19" applyNumberFormat="1" applyFont="1" applyFill="1"/>
    <xf numFmtId="0" fontId="37" fillId="2" borderId="0" xfId="19" applyFont="1" applyFill="1"/>
    <xf numFmtId="0" fontId="32" fillId="0" borderId="14" xfId="51" applyFont="1" applyBorder="1" applyAlignment="1">
      <alignment horizontal="left"/>
    </xf>
    <xf numFmtId="2" fontId="32" fillId="0" borderId="15" xfId="51" applyNumberFormat="1" applyFont="1" applyBorder="1" applyAlignment="1">
      <alignment horizontal="left"/>
    </xf>
    <xf numFmtId="0" fontId="32" fillId="0" borderId="15" xfId="51" applyFont="1" applyBorder="1" applyAlignment="1">
      <alignment horizontal="left"/>
    </xf>
    <xf numFmtId="0" fontId="32" fillId="0" borderId="15" xfId="51" applyFont="1" applyBorder="1"/>
    <xf numFmtId="0" fontId="43" fillId="2" borderId="0" xfId="19" applyFont="1" applyFill="1"/>
    <xf numFmtId="0" fontId="43" fillId="2" borderId="0" xfId="0" applyFont="1" applyFill="1"/>
    <xf numFmtId="0" fontId="31" fillId="0" borderId="50" xfId="0" applyFont="1" applyBorder="1"/>
    <xf numFmtId="0" fontId="31" fillId="0" borderId="50" xfId="0" applyFont="1" applyBorder="1" applyAlignment="1">
      <alignment horizontal="center"/>
    </xf>
    <xf numFmtId="0" fontId="31" fillId="0" borderId="58" xfId="0" applyFont="1" applyBorder="1"/>
    <xf numFmtId="0" fontId="31" fillId="0" borderId="47" xfId="0" applyFont="1" applyBorder="1" applyAlignment="1">
      <alignment horizontal="center"/>
    </xf>
    <xf numFmtId="0" fontId="31" fillId="0" borderId="47" xfId="0" applyFont="1" applyBorder="1"/>
    <xf numFmtId="0" fontId="31" fillId="0" borderId="51" xfId="0" applyFont="1" applyBorder="1"/>
    <xf numFmtId="0" fontId="31" fillId="0" borderId="105" xfId="0" applyFont="1" applyBorder="1" applyAlignment="1">
      <alignment vertical="top"/>
    </xf>
    <xf numFmtId="0" fontId="44" fillId="2" borderId="0" xfId="0" applyFont="1" applyFill="1"/>
    <xf numFmtId="0" fontId="31" fillId="2" borderId="9" xfId="0" applyFont="1" applyFill="1" applyBorder="1"/>
    <xf numFmtId="0" fontId="31" fillId="0" borderId="107" xfId="0" applyFont="1" applyBorder="1" applyAlignment="1">
      <alignment vertical="top"/>
    </xf>
    <xf numFmtId="0" fontId="37" fillId="0" borderId="15" xfId="0" applyFont="1" applyBorder="1" applyAlignment="1">
      <alignment vertical="top"/>
    </xf>
    <xf numFmtId="9" fontId="40" fillId="9" borderId="15" xfId="49" applyFont="1" applyFill="1" applyBorder="1" applyAlignment="1" applyProtection="1">
      <alignment horizontal="center"/>
    </xf>
    <xf numFmtId="1" fontId="40" fillId="9" borderId="15" xfId="49" applyNumberFormat="1" applyFont="1" applyFill="1" applyBorder="1" applyAlignment="1" applyProtection="1">
      <alignment horizontal="center"/>
    </xf>
    <xf numFmtId="0" fontId="31" fillId="2" borderId="5" xfId="0" applyFont="1" applyFill="1" applyBorder="1"/>
    <xf numFmtId="43" fontId="31" fillId="2" borderId="0" xfId="61" applyFont="1" applyFill="1" applyAlignment="1">
      <alignment horizontal="center"/>
    </xf>
    <xf numFmtId="1" fontId="34" fillId="2" borderId="0" xfId="51" applyNumberFormat="1" applyFont="1" applyFill="1" applyAlignment="1">
      <alignment vertical="center"/>
    </xf>
    <xf numFmtId="49" fontId="37" fillId="0" borderId="106" xfId="0" applyNumberFormat="1" applyFont="1" applyBorder="1" applyAlignment="1">
      <alignment vertical="top" wrapText="1"/>
    </xf>
    <xf numFmtId="49" fontId="37" fillId="0" borderId="104" xfId="0" applyNumberFormat="1" applyFont="1" applyBorder="1" applyAlignment="1">
      <alignment vertical="top"/>
    </xf>
    <xf numFmtId="49" fontId="37" fillId="0" borderId="105" xfId="0" applyNumberFormat="1" applyFont="1" applyBorder="1" applyAlignment="1">
      <alignment vertical="top"/>
    </xf>
    <xf numFmtId="0" fontId="45" fillId="0" borderId="0" xfId="0" applyFont="1"/>
    <xf numFmtId="0" fontId="25" fillId="0" borderId="0" xfId="0" applyFont="1"/>
    <xf numFmtId="0" fontId="37" fillId="0" borderId="0" xfId="0" applyFont="1"/>
    <xf numFmtId="0" fontId="46" fillId="0" borderId="0" xfId="0" applyFont="1"/>
    <xf numFmtId="0" fontId="46" fillId="0" borderId="0" xfId="0" applyFont="1" applyAlignment="1">
      <alignment horizontal="center" vertical="center" wrapText="1"/>
    </xf>
    <xf numFmtId="165" fontId="45" fillId="0" borderId="0" xfId="50" applyNumberFormat="1" applyFont="1" applyFill="1" applyBorder="1" applyAlignment="1" applyProtection="1">
      <alignment horizontal="center"/>
    </xf>
    <xf numFmtId="0" fontId="33" fillId="0" borderId="103" xfId="0" applyFont="1" applyBorder="1" applyAlignment="1">
      <alignment horizontal="left" vertical="top"/>
    </xf>
    <xf numFmtId="0" fontId="32" fillId="0" borderId="104" xfId="0" applyFont="1" applyBorder="1" applyAlignment="1">
      <alignment horizontal="left" vertical="top" indent="2"/>
    </xf>
    <xf numFmtId="0" fontId="32" fillId="0" borderId="105" xfId="0" applyFont="1" applyBorder="1" applyAlignment="1">
      <alignment horizontal="left" vertical="top" indent="2"/>
    </xf>
    <xf numFmtId="0" fontId="33" fillId="0" borderId="7" xfId="0" applyFont="1" applyBorder="1" applyAlignment="1">
      <alignment vertical="top" wrapText="1"/>
    </xf>
    <xf numFmtId="0" fontId="33" fillId="0" borderId="103" xfId="0" applyFont="1" applyBorder="1" applyAlignment="1">
      <alignment horizontal="left" vertical="top" wrapText="1"/>
    </xf>
    <xf numFmtId="0" fontId="43" fillId="0" borderId="0" xfId="0" applyFont="1"/>
    <xf numFmtId="43" fontId="31" fillId="0" borderId="5" xfId="55" applyFont="1" applyBorder="1" applyAlignment="1" applyProtection="1">
      <alignment horizontal="center"/>
    </xf>
    <xf numFmtId="0" fontId="37" fillId="0" borderId="1" xfId="0" applyFont="1" applyBorder="1"/>
    <xf numFmtId="0" fontId="37" fillId="0" borderId="3" xfId="0" applyFont="1" applyBorder="1"/>
    <xf numFmtId="0" fontId="33" fillId="0" borderId="56" xfId="51" applyFont="1" applyBorder="1"/>
    <xf numFmtId="0" fontId="32" fillId="0" borderId="127" xfId="51" applyFont="1" applyBorder="1" applyAlignment="1">
      <alignment vertical="top"/>
    </xf>
    <xf numFmtId="0" fontId="32" fillId="0" borderId="57" xfId="51" applyFont="1" applyBorder="1" applyAlignment="1">
      <alignment horizontal="left" vertical="top"/>
    </xf>
    <xf numFmtId="0" fontId="42" fillId="0" borderId="8" xfId="51" applyFont="1" applyBorder="1" applyAlignment="1">
      <alignment vertical="top"/>
    </xf>
    <xf numFmtId="0" fontId="33" fillId="0" borderId="56" xfId="51" applyFont="1" applyBorder="1" applyAlignment="1">
      <alignment vertical="top"/>
    </xf>
    <xf numFmtId="0" fontId="33" fillId="0" borderId="11" xfId="51" applyFont="1" applyBorder="1" applyAlignment="1">
      <alignment vertical="top"/>
    </xf>
    <xf numFmtId="0" fontId="32" fillId="0" borderId="12" xfId="51" applyFont="1" applyBorder="1" applyAlignment="1">
      <alignment vertical="top"/>
    </xf>
    <xf numFmtId="0" fontId="32" fillId="0" borderId="11" xfId="51" applyFont="1" applyBorder="1"/>
    <xf numFmtId="0" fontId="32" fillId="0" borderId="1" xfId="51" applyFont="1" applyBorder="1"/>
    <xf numFmtId="0" fontId="47" fillId="0" borderId="0" xfId="51" applyFont="1" applyAlignment="1">
      <alignment vertical="top"/>
    </xf>
    <xf numFmtId="0" fontId="32" fillId="0" borderId="0" xfId="51" applyFont="1" applyAlignment="1">
      <alignment horizontal="left" vertical="top"/>
    </xf>
    <xf numFmtId="165" fontId="32" fillId="0" borderId="0" xfId="61" applyNumberFormat="1" applyFont="1"/>
    <xf numFmtId="0" fontId="24" fillId="2" borderId="0" xfId="54" applyFont="1" applyFill="1" applyAlignment="1">
      <alignment horizontal="left"/>
    </xf>
    <xf numFmtId="0" fontId="33" fillId="0" borderId="4" xfId="51" applyFont="1" applyBorder="1"/>
    <xf numFmtId="0" fontId="33" fillId="0" borderId="0" xfId="51" applyFont="1" applyAlignment="1">
      <alignment vertical="top"/>
    </xf>
    <xf numFmtId="0" fontId="33" fillId="0" borderId="12" xfId="51" applyFont="1" applyBorder="1" applyAlignment="1">
      <alignment vertical="top"/>
    </xf>
    <xf numFmtId="0" fontId="32" fillId="0" borderId="9" xfId="51" applyFont="1" applyBorder="1" applyAlignment="1">
      <alignment horizontal="left" vertical="top" indent="1"/>
    </xf>
    <xf numFmtId="0" fontId="32" fillId="2" borderId="9" xfId="51" applyFont="1" applyFill="1" applyBorder="1" applyAlignment="1">
      <alignment horizontal="left" vertical="top"/>
    </xf>
    <xf numFmtId="0" fontId="33" fillId="0" borderId="9" xfId="51" applyFont="1" applyBorder="1" applyAlignment="1">
      <alignment horizontal="left" vertical="top"/>
    </xf>
    <xf numFmtId="0" fontId="32" fillId="0" borderId="0" xfId="51" applyFont="1" applyAlignment="1">
      <alignment horizontal="center"/>
    </xf>
    <xf numFmtId="165" fontId="43" fillId="0" borderId="0" xfId="61" applyNumberFormat="1" applyFont="1"/>
    <xf numFmtId="0" fontId="43" fillId="0" borderId="0" xfId="51" applyFont="1"/>
    <xf numFmtId="0" fontId="29" fillId="0" borderId="0" xfId="51" applyFont="1" applyAlignment="1">
      <alignment horizontal="left" vertical="top"/>
    </xf>
    <xf numFmtId="43" fontId="32" fillId="0" borderId="0" xfId="61" applyFont="1"/>
    <xf numFmtId="0" fontId="44" fillId="0" borderId="0" xfId="51" applyFont="1"/>
    <xf numFmtId="43" fontId="44" fillId="0" borderId="0" xfId="61" applyFont="1" applyBorder="1"/>
    <xf numFmtId="0" fontId="32" fillId="2" borderId="8" xfId="51" applyFont="1" applyFill="1" applyBorder="1"/>
    <xf numFmtId="0" fontId="48" fillId="2" borderId="8" xfId="51" applyFont="1" applyFill="1" applyBorder="1"/>
    <xf numFmtId="0" fontId="32" fillId="0" borderId="15" xfId="51" applyFont="1" applyBorder="1" applyAlignment="1">
      <alignment horizontal="center"/>
    </xf>
    <xf numFmtId="0" fontId="33" fillId="2" borderId="8" xfId="51" applyFont="1" applyFill="1" applyBorder="1"/>
    <xf numFmtId="0" fontId="48" fillId="0" borderId="8" xfId="51" applyFont="1" applyBorder="1"/>
    <xf numFmtId="0" fontId="32" fillId="0" borderId="4" xfId="51" applyFont="1" applyBorder="1"/>
    <xf numFmtId="0" fontId="32" fillId="0" borderId="14" xfId="51" applyFont="1" applyBorder="1" applyAlignment="1">
      <alignment horizontal="center"/>
    </xf>
    <xf numFmtId="0" fontId="32" fillId="8" borderId="15" xfId="51" applyFont="1" applyFill="1" applyBorder="1" applyAlignment="1">
      <alignment horizontal="center"/>
    </xf>
    <xf numFmtId="43" fontId="32" fillId="0" borderId="0" xfId="61" applyFont="1" applyBorder="1"/>
    <xf numFmtId="0" fontId="30" fillId="0" borderId="0" xfId="0" applyFont="1"/>
    <xf numFmtId="0" fontId="32" fillId="0" borderId="0" xfId="0" applyFont="1"/>
    <xf numFmtId="0" fontId="42" fillId="0" borderId="0" xfId="0" applyFont="1"/>
    <xf numFmtId="0" fontId="33" fillId="0" borderId="0" xfId="0" applyFont="1"/>
    <xf numFmtId="9" fontId="34" fillId="4" borderId="15" xfId="61" applyNumberFormat="1" applyFont="1" applyFill="1" applyBorder="1" applyAlignment="1" applyProtection="1"/>
    <xf numFmtId="14" fontId="34" fillId="4" borderId="15" xfId="61" applyNumberFormat="1" applyFont="1" applyFill="1" applyBorder="1" applyAlignment="1" applyProtection="1"/>
    <xf numFmtId="165" fontId="34" fillId="4" borderId="15" xfId="61" applyNumberFormat="1" applyFont="1" applyFill="1" applyBorder="1" applyAlignment="1" applyProtection="1"/>
    <xf numFmtId="0" fontId="49" fillId="0" borderId="0" xfId="51" applyFont="1"/>
    <xf numFmtId="0" fontId="14" fillId="12" borderId="0" xfId="51" applyFont="1" applyFill="1" applyAlignment="1">
      <alignment vertical="top"/>
    </xf>
    <xf numFmtId="0" fontId="26" fillId="14" borderId="0" xfId="51" applyFont="1" applyFill="1" applyAlignment="1">
      <alignment vertical="top"/>
    </xf>
    <xf numFmtId="0" fontId="14" fillId="14" borderId="0" xfId="51" applyFont="1" applyFill="1" applyAlignment="1">
      <alignment vertical="top"/>
    </xf>
    <xf numFmtId="0" fontId="36" fillId="14" borderId="14" xfId="51" applyFont="1" applyFill="1" applyBorder="1" applyAlignment="1">
      <alignment horizontal="center" wrapText="1"/>
    </xf>
    <xf numFmtId="43" fontId="31" fillId="5" borderId="15" xfId="53" applyFont="1" applyFill="1" applyBorder="1" applyAlignment="1" applyProtection="1">
      <alignment horizontal="center"/>
    </xf>
    <xf numFmtId="0" fontId="32" fillId="13" borderId="15" xfId="51" applyFont="1" applyFill="1" applyBorder="1" applyAlignment="1">
      <alignment horizontal="left" vertical="center" wrapText="1"/>
    </xf>
    <xf numFmtId="166" fontId="50" fillId="2" borderId="0" xfId="53" applyNumberFormat="1" applyFont="1" applyFill="1" applyBorder="1" applyAlignment="1" applyProtection="1">
      <protection locked="0"/>
    </xf>
    <xf numFmtId="166" fontId="52" fillId="2" borderId="0" xfId="53" applyNumberFormat="1" applyFont="1" applyFill="1" applyBorder="1" applyAlignment="1" applyProtection="1">
      <protection locked="0"/>
    </xf>
    <xf numFmtId="0" fontId="36" fillId="14" borderId="15" xfId="51" applyFont="1" applyFill="1" applyBorder="1" applyAlignment="1">
      <alignment horizontal="center" wrapText="1"/>
    </xf>
    <xf numFmtId="0" fontId="36" fillId="14" borderId="1" xfId="51" applyFont="1" applyFill="1" applyBorder="1" applyAlignment="1">
      <alignment horizontal="center" wrapText="1"/>
    </xf>
    <xf numFmtId="0" fontId="36" fillId="14" borderId="4" xfId="51" applyFont="1" applyFill="1" applyBorder="1" applyAlignment="1">
      <alignment horizontal="center" wrapText="1"/>
    </xf>
    <xf numFmtId="0" fontId="36" fillId="14" borderId="7" xfId="51" applyFont="1" applyFill="1" applyBorder="1" applyAlignment="1">
      <alignment horizontal="center" wrapText="1"/>
    </xf>
    <xf numFmtId="166" fontId="51" fillId="2" borderId="0" xfId="53" applyNumberFormat="1" applyFont="1" applyFill="1" applyBorder="1" applyAlignment="1" applyProtection="1"/>
    <xf numFmtId="0" fontId="50" fillId="2" borderId="0" xfId="0" applyFont="1" applyFill="1"/>
    <xf numFmtId="166" fontId="50" fillId="2" borderId="0" xfId="53" applyNumberFormat="1" applyFont="1" applyFill="1" applyBorder="1" applyAlignment="1" applyProtection="1"/>
    <xf numFmtId="166" fontId="50" fillId="2" borderId="0" xfId="53" applyNumberFormat="1" applyFont="1" applyFill="1" applyBorder="1" applyAlignment="1" applyProtection="1">
      <alignment horizontal="left" indent="1"/>
    </xf>
    <xf numFmtId="0" fontId="31" fillId="15" borderId="120" xfId="0" applyFont="1" applyFill="1" applyBorder="1" applyAlignment="1">
      <alignment horizontal="center" vertical="top"/>
    </xf>
    <xf numFmtId="0" fontId="31" fillId="15" borderId="42" xfId="0" applyFont="1" applyFill="1" applyBorder="1" applyAlignment="1">
      <alignment horizontal="center" vertical="top"/>
    </xf>
    <xf numFmtId="0" fontId="31" fillId="15" borderId="44" xfId="0" applyFont="1" applyFill="1" applyBorder="1" applyAlignment="1">
      <alignment horizontal="center" vertical="top"/>
    </xf>
    <xf numFmtId="43" fontId="35" fillId="15" borderId="15" xfId="61" applyFont="1" applyFill="1" applyBorder="1" applyAlignment="1" applyProtection="1">
      <alignment horizontal="center"/>
    </xf>
    <xf numFmtId="0" fontId="53" fillId="14" borderId="15" xfId="51" quotePrefix="1" applyFont="1" applyFill="1" applyBorder="1" applyAlignment="1">
      <alignment horizontal="left"/>
    </xf>
    <xf numFmtId="0" fontId="53" fillId="14" borderId="15" xfId="51" applyFont="1" applyFill="1" applyBorder="1" applyAlignment="1">
      <alignment horizontal="center" wrapText="1"/>
    </xf>
    <xf numFmtId="0" fontId="53" fillId="14" borderId="4" xfId="51" applyFont="1" applyFill="1" applyBorder="1" applyAlignment="1">
      <alignment horizontal="center" wrapText="1"/>
    </xf>
    <xf numFmtId="0" fontId="32" fillId="16" borderId="15" xfId="51" applyFont="1" applyFill="1" applyBorder="1" applyAlignment="1">
      <alignment horizontal="left" vertical="center" wrapText="1"/>
    </xf>
    <xf numFmtId="43" fontId="32" fillId="16" borderId="47" xfId="61" applyFont="1" applyFill="1" applyBorder="1" applyAlignment="1" applyProtection="1">
      <alignment vertical="center"/>
    </xf>
    <xf numFmtId="43" fontId="34" fillId="16" borderId="52" xfId="61" applyFont="1" applyFill="1" applyBorder="1" applyAlignment="1" applyProtection="1">
      <alignment vertical="center"/>
    </xf>
    <xf numFmtId="0" fontId="31" fillId="0" borderId="3" xfId="54" applyFont="1" applyBorder="1"/>
    <xf numFmtId="0" fontId="37" fillId="0" borderId="3" xfId="54" applyFont="1" applyBorder="1"/>
    <xf numFmtId="0" fontId="37" fillId="0" borderId="1" xfId="54" applyFont="1" applyBorder="1" applyAlignment="1">
      <alignment horizontal="left"/>
    </xf>
    <xf numFmtId="9" fontId="37" fillId="15" borderId="15" xfId="49" applyFont="1" applyFill="1" applyBorder="1" applyAlignment="1" applyProtection="1">
      <alignment horizontal="center"/>
    </xf>
    <xf numFmtId="0" fontId="34" fillId="13" borderId="15" xfId="51" applyFont="1" applyFill="1" applyBorder="1" applyAlignment="1" applyProtection="1">
      <alignment horizontal="center" vertical="center"/>
      <protection locked="0"/>
    </xf>
    <xf numFmtId="0" fontId="34" fillId="13" borderId="14" xfId="51" applyFont="1" applyFill="1" applyBorder="1" applyAlignment="1" applyProtection="1">
      <alignment horizontal="center" vertical="center"/>
      <protection locked="0"/>
    </xf>
    <xf numFmtId="3" fontId="19" fillId="0" borderId="0" xfId="0" applyNumberFormat="1" applyFont="1"/>
    <xf numFmtId="0" fontId="53" fillId="14" borderId="88" xfId="51" applyFont="1" applyFill="1" applyBorder="1" applyAlignment="1">
      <alignment horizontal="center" vertical="center" wrapText="1"/>
    </xf>
    <xf numFmtId="0" fontId="53" fillId="14" borderId="90" xfId="51" applyFont="1" applyFill="1" applyBorder="1" applyAlignment="1">
      <alignment horizontal="center" vertical="center" wrapText="1"/>
    </xf>
    <xf numFmtId="0" fontId="53" fillId="14" borderId="95" xfId="51" applyFont="1" applyFill="1" applyBorder="1" applyAlignment="1">
      <alignment horizontal="center" vertical="center" wrapText="1"/>
    </xf>
    <xf numFmtId="0" fontId="53" fillId="14" borderId="15" xfId="51" applyFont="1" applyFill="1" applyBorder="1" applyAlignment="1">
      <alignment horizontal="center" vertical="center"/>
    </xf>
    <xf numFmtId="0" fontId="53" fillId="14" borderId="0" xfId="51" applyFont="1" applyFill="1" applyAlignment="1">
      <alignment horizontal="center" vertical="center" wrapText="1"/>
    </xf>
    <xf numFmtId="0" fontId="53" fillId="14" borderId="0" xfId="51" applyFont="1" applyFill="1" applyAlignment="1">
      <alignment horizontal="center" vertical="center"/>
    </xf>
    <xf numFmtId="0" fontId="53" fillId="14" borderId="84" xfId="51" applyFont="1" applyFill="1" applyBorder="1" applyAlignment="1">
      <alignment horizontal="center" vertical="center"/>
    </xf>
    <xf numFmtId="0" fontId="53" fillId="14" borderId="95" xfId="51" applyFont="1" applyFill="1" applyBorder="1" applyAlignment="1">
      <alignment horizontal="center" vertical="center"/>
    </xf>
    <xf numFmtId="0" fontId="53" fillId="14" borderId="88" xfId="51" applyFont="1" applyFill="1" applyBorder="1" applyAlignment="1">
      <alignment horizontal="center" vertical="center"/>
    </xf>
    <xf numFmtId="0" fontId="53" fillId="14" borderId="12" xfId="51" applyFont="1" applyFill="1" applyBorder="1" applyAlignment="1">
      <alignment horizontal="center" vertical="center"/>
    </xf>
    <xf numFmtId="0" fontId="53" fillId="14" borderId="12" xfId="51" applyFont="1" applyFill="1" applyBorder="1" applyAlignment="1">
      <alignment horizontal="center" vertical="center" wrapText="1"/>
    </xf>
    <xf numFmtId="0" fontId="53" fillId="14" borderId="13" xfId="51" applyFont="1" applyFill="1" applyBorder="1" applyAlignment="1">
      <alignment horizontal="center" vertical="center" wrapText="1"/>
    </xf>
    <xf numFmtId="43" fontId="34" fillId="13" borderId="15" xfId="61" applyFont="1" applyFill="1" applyBorder="1" applyAlignment="1" applyProtection="1">
      <protection locked="0"/>
    </xf>
    <xf numFmtId="0" fontId="50" fillId="2" borderId="0" xfId="19" applyFont="1" applyFill="1"/>
    <xf numFmtId="0" fontId="50" fillId="2" borderId="0" xfId="19" applyFont="1" applyFill="1" applyAlignment="1">
      <alignment horizontal="center" vertical="center"/>
    </xf>
    <xf numFmtId="165" fontId="32" fillId="16" borderId="5" xfId="61" applyNumberFormat="1" applyFont="1" applyFill="1" applyBorder="1"/>
    <xf numFmtId="165" fontId="32" fillId="16" borderId="6" xfId="61" applyNumberFormat="1" applyFont="1" applyFill="1" applyBorder="1"/>
    <xf numFmtId="43" fontId="32" fillId="16" borderId="0" xfId="61" applyFont="1" applyFill="1"/>
    <xf numFmtId="43" fontId="32" fillId="16" borderId="6" xfId="61" applyFont="1" applyFill="1" applyBorder="1"/>
    <xf numFmtId="0" fontId="31" fillId="15" borderId="25" xfId="51" applyFont="1" applyFill="1" applyBorder="1"/>
    <xf numFmtId="43" fontId="34" fillId="13" borderId="14" xfId="61" applyFont="1" applyFill="1" applyBorder="1" applyAlignment="1" applyProtection="1">
      <protection locked="0"/>
    </xf>
    <xf numFmtId="10" fontId="50" fillId="0" borderId="13" xfId="49" applyNumberFormat="1" applyFont="1" applyFill="1" applyBorder="1" applyAlignment="1" applyProtection="1">
      <alignment horizontal="center"/>
    </xf>
    <xf numFmtId="9" fontId="50" fillId="0" borderId="14" xfId="49" applyFont="1" applyFill="1" applyBorder="1" applyAlignment="1" applyProtection="1">
      <alignment horizontal="center"/>
    </xf>
    <xf numFmtId="10" fontId="50" fillId="0" borderId="14" xfId="49" applyNumberFormat="1" applyFont="1" applyFill="1" applyBorder="1" applyAlignment="1" applyProtection="1">
      <alignment horizontal="center"/>
    </xf>
    <xf numFmtId="9" fontId="50" fillId="0" borderId="15" xfId="49" applyFont="1" applyFill="1" applyBorder="1" applyAlignment="1" applyProtection="1">
      <alignment horizontal="center"/>
    </xf>
    <xf numFmtId="0" fontId="53" fillId="14" borderId="92" xfId="0" applyFont="1" applyFill="1" applyBorder="1" applyAlignment="1">
      <alignment horizontal="center" vertical="center" wrapText="1"/>
    </xf>
    <xf numFmtId="0" fontId="32" fillId="0" borderId="11" xfId="51" applyFont="1" applyBorder="1" applyAlignment="1">
      <alignment horizontal="left"/>
    </xf>
    <xf numFmtId="0" fontId="32" fillId="0" borderId="13" xfId="51" applyFont="1" applyBorder="1" applyAlignment="1">
      <alignment horizontal="left"/>
    </xf>
    <xf numFmtId="43" fontId="34" fillId="15" borderId="50" xfId="61" applyFont="1" applyFill="1" applyBorder="1" applyAlignment="1" applyProtection="1"/>
    <xf numFmtId="43" fontId="34" fillId="13" borderId="0" xfId="61" applyFont="1" applyFill="1" applyBorder="1" applyAlignment="1" applyProtection="1">
      <protection locked="0"/>
    </xf>
    <xf numFmtId="9" fontId="50" fillId="0" borderId="7" xfId="49" applyFont="1" applyFill="1" applyBorder="1" applyAlignment="1" applyProtection="1">
      <alignment horizontal="center"/>
    </xf>
    <xf numFmtId="165" fontId="35" fillId="0" borderId="14" xfId="50" applyNumberFormat="1" applyFont="1" applyFill="1" applyBorder="1" applyAlignment="1" applyProtection="1">
      <alignment horizontal="center"/>
    </xf>
    <xf numFmtId="10" fontId="50" fillId="0" borderId="15" xfId="49" applyNumberFormat="1" applyFont="1" applyFill="1" applyBorder="1" applyAlignment="1" applyProtection="1">
      <alignment horizontal="center"/>
    </xf>
    <xf numFmtId="43" fontId="35" fillId="0" borderId="15" xfId="61" applyFont="1" applyFill="1" applyBorder="1" applyAlignment="1" applyProtection="1">
      <alignment horizontal="center"/>
    </xf>
    <xf numFmtId="43" fontId="35" fillId="17" borderId="15" xfId="61" applyFont="1" applyFill="1" applyBorder="1" applyAlignment="1" applyProtection="1">
      <alignment horizontal="center"/>
    </xf>
    <xf numFmtId="43" fontId="35" fillId="0" borderId="7" xfId="61" applyFont="1" applyFill="1" applyBorder="1" applyAlignment="1" applyProtection="1"/>
    <xf numFmtId="43" fontId="35" fillId="17" borderId="7" xfId="61" applyFont="1" applyFill="1" applyBorder="1" applyAlignment="1" applyProtection="1"/>
    <xf numFmtId="10" fontId="50" fillId="0" borderId="7" xfId="49" applyNumberFormat="1" applyFont="1" applyFill="1" applyBorder="1" applyAlignment="1" applyProtection="1"/>
    <xf numFmtId="43" fontId="35" fillId="17" borderId="15" xfId="61" applyFont="1" applyFill="1" applyBorder="1" applyAlignment="1" applyProtection="1">
      <alignment vertical="center"/>
    </xf>
    <xf numFmtId="10" fontId="35" fillId="17" borderId="14" xfId="49" applyNumberFormat="1" applyFont="1" applyFill="1" applyBorder="1" applyAlignment="1" applyProtection="1">
      <alignment horizontal="center"/>
    </xf>
    <xf numFmtId="43" fontId="35" fillId="17" borderId="0" xfId="61" applyFont="1" applyFill="1" applyBorder="1" applyAlignment="1" applyProtection="1">
      <alignment horizontal="center"/>
    </xf>
    <xf numFmtId="43" fontId="40" fillId="17" borderId="15" xfId="61" applyFont="1" applyFill="1" applyBorder="1" applyAlignment="1" applyProtection="1">
      <alignment vertical="center"/>
    </xf>
    <xf numFmtId="165" fontId="53" fillId="14" borderId="0" xfId="61" applyNumberFormat="1" applyFont="1" applyFill="1" applyBorder="1" applyAlignment="1">
      <alignment horizontal="center" vertical="center" wrapText="1"/>
    </xf>
    <xf numFmtId="165" fontId="32" fillId="0" borderId="0" xfId="61" applyNumberFormat="1" applyFont="1" applyFill="1"/>
    <xf numFmtId="0" fontId="32" fillId="16" borderId="6" xfId="51" applyFont="1" applyFill="1" applyBorder="1" applyAlignment="1">
      <alignment horizontal="center"/>
    </xf>
    <xf numFmtId="0" fontId="32" fillId="16" borderId="9" xfId="51" applyFont="1" applyFill="1" applyBorder="1" applyAlignment="1">
      <alignment horizontal="center"/>
    </xf>
    <xf numFmtId="43" fontId="32" fillId="16" borderId="1" xfId="61" applyFont="1" applyFill="1" applyBorder="1" applyAlignment="1">
      <alignment horizontal="center"/>
    </xf>
    <xf numFmtId="43" fontId="32" fillId="16" borderId="0" xfId="61" applyFont="1" applyFill="1" applyAlignment="1">
      <alignment horizontal="center"/>
    </xf>
    <xf numFmtId="0" fontId="32" fillId="16" borderId="3" xfId="51" applyFont="1" applyFill="1" applyBorder="1" applyAlignment="1">
      <alignment horizontal="center"/>
    </xf>
    <xf numFmtId="43" fontId="32" fillId="16" borderId="3" xfId="61" applyFont="1" applyFill="1" applyBorder="1"/>
    <xf numFmtId="43" fontId="35" fillId="17" borderId="3" xfId="61" applyFont="1" applyFill="1" applyBorder="1" applyAlignment="1" applyProtection="1">
      <alignment vertical="center"/>
    </xf>
    <xf numFmtId="43" fontId="35" fillId="17" borderId="14" xfId="61" applyFont="1" applyFill="1" applyBorder="1" applyAlignment="1" applyProtection="1">
      <alignment vertical="center"/>
    </xf>
    <xf numFmtId="165" fontId="34" fillId="16" borderId="11" xfId="61" applyNumberFormat="1" applyFont="1" applyFill="1" applyBorder="1" applyAlignment="1" applyProtection="1">
      <alignment horizontal="left"/>
      <protection locked="0"/>
    </xf>
    <xf numFmtId="0" fontId="32" fillId="16" borderId="12" xfId="51" applyFont="1" applyFill="1" applyBorder="1"/>
    <xf numFmtId="0" fontId="32" fillId="16" borderId="15" xfId="51" applyFont="1" applyFill="1" applyBorder="1" applyAlignment="1">
      <alignment horizontal="center"/>
    </xf>
    <xf numFmtId="43" fontId="34" fillId="16" borderId="15" xfId="61" applyFont="1" applyFill="1" applyBorder="1" applyAlignment="1" applyProtection="1">
      <alignment horizontal="left"/>
      <protection locked="0"/>
    </xf>
    <xf numFmtId="0" fontId="32" fillId="16" borderId="15" xfId="51" applyFont="1" applyFill="1" applyBorder="1"/>
    <xf numFmtId="0" fontId="32" fillId="16" borderId="14" xfId="51" applyFont="1" applyFill="1" applyBorder="1"/>
    <xf numFmtId="0" fontId="54" fillId="0" borderId="0" xfId="0" applyFont="1"/>
    <xf numFmtId="0" fontId="55" fillId="0" borderId="0" xfId="0" applyFont="1"/>
    <xf numFmtId="0" fontId="55" fillId="0" borderId="15" xfId="0" applyFont="1" applyBorder="1"/>
    <xf numFmtId="0" fontId="56" fillId="0" borderId="0" xfId="0" applyFont="1"/>
    <xf numFmtId="0" fontId="56" fillId="0" borderId="0" xfId="0" applyFont="1" applyAlignment="1">
      <alignment horizontal="center"/>
    </xf>
    <xf numFmtId="0" fontId="55" fillId="0" borderId="15" xfId="0" applyFont="1" applyBorder="1" applyAlignment="1">
      <alignment horizontal="center"/>
    </xf>
    <xf numFmtId="9" fontId="55" fillId="0" borderId="15" xfId="0" applyNumberFormat="1" applyFont="1" applyBorder="1" applyAlignment="1">
      <alignment horizontal="center"/>
    </xf>
    <xf numFmtId="9" fontId="55" fillId="0" borderId="0" xfId="0" applyNumberFormat="1" applyFont="1" applyAlignment="1">
      <alignment horizontal="center"/>
    </xf>
    <xf numFmtId="0" fontId="55" fillId="0" borderId="15" xfId="0" applyFont="1" applyBorder="1" applyAlignment="1">
      <alignment horizontal="center" vertical="center"/>
    </xf>
    <xf numFmtId="0" fontId="55" fillId="0" borderId="0" xfId="0" applyFont="1" applyAlignment="1">
      <alignment horizontal="center"/>
    </xf>
    <xf numFmtId="43" fontId="50" fillId="6" borderId="15" xfId="61" applyFont="1" applyFill="1" applyBorder="1" applyAlignment="1" applyProtection="1">
      <alignment vertical="center"/>
    </xf>
    <xf numFmtId="0" fontId="55" fillId="2" borderId="0" xfId="0" applyFont="1" applyFill="1"/>
    <xf numFmtId="0" fontId="57" fillId="0" borderId="0" xfId="54" applyFont="1" applyAlignment="1">
      <alignment horizontal="left" vertical="center"/>
    </xf>
    <xf numFmtId="0" fontId="56" fillId="2" borderId="0" xfId="0" applyFont="1" applyFill="1"/>
    <xf numFmtId="3" fontId="55" fillId="2" borderId="0" xfId="0" applyNumberFormat="1" applyFont="1" applyFill="1"/>
    <xf numFmtId="0" fontId="55" fillId="0" borderId="15" xfId="0" applyFont="1" applyBorder="1" applyAlignment="1">
      <alignment horizontal="center" vertical="center" wrapText="1"/>
    </xf>
    <xf numFmtId="0" fontId="55" fillId="2" borderId="65" xfId="0" applyFont="1" applyFill="1" applyBorder="1" applyAlignment="1">
      <alignment horizontal="left" vertical="top"/>
    </xf>
    <xf numFmtId="10" fontId="55" fillId="7" borderId="66" xfId="58" applyNumberFormat="1" applyFont="1" applyFill="1" applyBorder="1" applyProtection="1"/>
    <xf numFmtId="10" fontId="55" fillId="7" borderId="69" xfId="58" applyNumberFormat="1" applyFont="1" applyFill="1" applyBorder="1" applyProtection="1"/>
    <xf numFmtId="10" fontId="55" fillId="7" borderId="67" xfId="58" applyNumberFormat="1" applyFont="1" applyFill="1" applyBorder="1" applyProtection="1"/>
    <xf numFmtId="10" fontId="55" fillId="7" borderId="70" xfId="58" applyNumberFormat="1" applyFont="1" applyFill="1" applyBorder="1" applyProtection="1"/>
    <xf numFmtId="0" fontId="55" fillId="2" borderId="17" xfId="0" applyFont="1" applyFill="1" applyBorder="1" applyAlignment="1">
      <alignment horizontal="left" vertical="top"/>
    </xf>
    <xf numFmtId="9" fontId="55" fillId="7" borderId="71" xfId="60" applyFont="1" applyFill="1" applyBorder="1" applyProtection="1"/>
    <xf numFmtId="9" fontId="55" fillId="7" borderId="72" xfId="60" applyFont="1" applyFill="1" applyBorder="1" applyProtection="1"/>
    <xf numFmtId="9" fontId="55" fillId="7" borderId="73" xfId="60" applyFont="1" applyFill="1" applyBorder="1" applyProtection="1"/>
    <xf numFmtId="9" fontId="55" fillId="7" borderId="109" xfId="60" applyFont="1" applyFill="1" applyBorder="1" applyProtection="1"/>
    <xf numFmtId="0" fontId="55" fillId="0" borderId="65" xfId="0" applyFont="1" applyBorder="1" applyAlignment="1">
      <alignment horizontal="left" vertical="top"/>
    </xf>
    <xf numFmtId="0" fontId="55" fillId="0" borderId="16" xfId="0" applyFont="1" applyBorder="1" applyAlignment="1">
      <alignment horizontal="left" vertical="top"/>
    </xf>
    <xf numFmtId="10" fontId="55" fillId="7" borderId="68" xfId="58" applyNumberFormat="1" applyFont="1" applyFill="1" applyBorder="1" applyProtection="1"/>
    <xf numFmtId="168" fontId="55" fillId="7" borderId="71" xfId="60" applyNumberFormat="1" applyFont="1" applyFill="1" applyBorder="1" applyProtection="1"/>
    <xf numFmtId="168" fontId="55" fillId="7" borderId="72" xfId="60" applyNumberFormat="1" applyFont="1" applyFill="1" applyBorder="1" applyProtection="1"/>
    <xf numFmtId="168" fontId="55" fillId="7" borderId="73" xfId="60" applyNumberFormat="1" applyFont="1" applyFill="1" applyBorder="1" applyProtection="1"/>
    <xf numFmtId="168" fontId="55" fillId="7" borderId="109" xfId="60" applyNumberFormat="1" applyFont="1" applyFill="1" applyBorder="1" applyProtection="1"/>
    <xf numFmtId="0" fontId="55" fillId="2" borderId="16" xfId="0" applyFont="1" applyFill="1" applyBorder="1" applyAlignment="1">
      <alignment horizontal="left" vertical="top"/>
    </xf>
    <xf numFmtId="10" fontId="55" fillId="7" borderId="16" xfId="58" applyNumberFormat="1" applyFont="1" applyFill="1" applyBorder="1" applyProtection="1"/>
    <xf numFmtId="0" fontId="55" fillId="2" borderId="21" xfId="0" applyFont="1" applyFill="1" applyBorder="1" applyAlignment="1">
      <alignment horizontal="left" vertical="top"/>
    </xf>
    <xf numFmtId="9" fontId="55" fillId="7" borderId="74" xfId="60" applyFont="1" applyFill="1" applyBorder="1" applyProtection="1"/>
    <xf numFmtId="9" fontId="55" fillId="7" borderId="39" xfId="60" applyFont="1" applyFill="1" applyBorder="1" applyProtection="1"/>
    <xf numFmtId="9" fontId="55" fillId="7" borderId="75" xfId="60" applyFont="1" applyFill="1" applyBorder="1" applyProtection="1"/>
    <xf numFmtId="9" fontId="55" fillId="7" borderId="110" xfId="60" applyFont="1" applyFill="1" applyBorder="1" applyProtection="1"/>
    <xf numFmtId="168" fontId="55" fillId="7" borderId="74" xfId="60" applyNumberFormat="1" applyFont="1" applyFill="1" applyBorder="1" applyProtection="1"/>
    <xf numFmtId="168" fontId="55" fillId="7" borderId="39" xfId="60" applyNumberFormat="1" applyFont="1" applyFill="1" applyBorder="1" applyProtection="1"/>
    <xf numFmtId="168" fontId="55" fillId="7" borderId="75" xfId="60" applyNumberFormat="1" applyFont="1" applyFill="1" applyBorder="1" applyProtection="1"/>
    <xf numFmtId="168" fontId="55" fillId="7" borderId="110" xfId="60" applyNumberFormat="1" applyFont="1" applyFill="1" applyBorder="1" applyProtection="1"/>
    <xf numFmtId="0" fontId="55" fillId="2" borderId="0" xfId="0" applyFont="1" applyFill="1" applyAlignment="1">
      <alignment horizontal="left" vertical="top"/>
    </xf>
    <xf numFmtId="0" fontId="55" fillId="2" borderId="18" xfId="0" applyFont="1" applyFill="1" applyBorder="1" applyAlignment="1">
      <alignment horizontal="left" vertical="top"/>
    </xf>
    <xf numFmtId="168" fontId="55" fillId="7" borderId="78" xfId="60" applyNumberFormat="1" applyFont="1" applyFill="1" applyBorder="1" applyProtection="1"/>
    <xf numFmtId="168" fontId="55" fillId="7" borderId="118" xfId="60" applyNumberFormat="1" applyFont="1" applyFill="1" applyBorder="1" applyProtection="1"/>
    <xf numFmtId="168" fontId="55" fillId="7" borderId="79" xfId="60" applyNumberFormat="1" applyFont="1" applyFill="1" applyBorder="1" applyProtection="1"/>
    <xf numFmtId="168" fontId="55" fillId="7" borderId="80" xfId="60" applyNumberFormat="1" applyFont="1" applyFill="1" applyBorder="1" applyProtection="1"/>
    <xf numFmtId="9" fontId="55" fillId="7" borderId="76" xfId="60" applyFont="1" applyFill="1" applyBorder="1" applyProtection="1"/>
    <xf numFmtId="9" fontId="55" fillId="7" borderId="42" xfId="60" applyFont="1" applyFill="1" applyBorder="1" applyProtection="1"/>
    <xf numFmtId="9" fontId="55" fillId="7" borderId="77" xfId="60" applyFont="1" applyFill="1" applyBorder="1" applyProtection="1"/>
    <xf numFmtId="9" fontId="55" fillId="7" borderId="78" xfId="60" applyFont="1" applyFill="1" applyBorder="1" applyProtection="1"/>
    <xf numFmtId="9" fontId="55" fillId="7" borderId="79" xfId="60" applyFont="1" applyFill="1" applyBorder="1" applyProtection="1"/>
    <xf numFmtId="9" fontId="55" fillId="7" borderId="80" xfId="60" applyFont="1" applyFill="1" applyBorder="1" applyProtection="1"/>
    <xf numFmtId="0" fontId="56" fillId="0" borderId="15" xfId="51" applyFont="1" applyBorder="1" applyAlignment="1">
      <alignment horizontal="left" vertical="center"/>
    </xf>
    <xf numFmtId="0" fontId="55" fillId="2" borderId="15" xfId="0" applyFont="1" applyFill="1" applyBorder="1"/>
    <xf numFmtId="10" fontId="55" fillId="7" borderId="18" xfId="58" applyNumberFormat="1" applyFont="1" applyFill="1" applyBorder="1" applyProtection="1"/>
    <xf numFmtId="0" fontId="55" fillId="2" borderId="0" xfId="54" applyFont="1" applyFill="1" applyAlignment="1">
      <alignment horizontal="left"/>
    </xf>
    <xf numFmtId="43" fontId="32" fillId="16" borderId="9" xfId="61" applyFont="1" applyFill="1" applyBorder="1"/>
    <xf numFmtId="165" fontId="32" fillId="16" borderId="9" xfId="61" applyNumberFormat="1" applyFont="1" applyFill="1" applyBorder="1"/>
    <xf numFmtId="43" fontId="35" fillId="17" borderId="14" xfId="61" applyFont="1" applyFill="1" applyBorder="1" applyAlignment="1" applyProtection="1">
      <alignment horizontal="center"/>
    </xf>
    <xf numFmtId="0" fontId="53" fillId="14" borderId="0" xfId="54" applyFont="1" applyFill="1" applyAlignment="1">
      <alignment horizontal="center" vertical="center" wrapText="1"/>
    </xf>
    <xf numFmtId="165" fontId="35" fillId="0" borderId="10" xfId="50" applyNumberFormat="1" applyFont="1" applyFill="1" applyBorder="1" applyAlignment="1" applyProtection="1">
      <alignment horizontal="center"/>
    </xf>
    <xf numFmtId="0" fontId="53" fillId="14" borderId="0" xfId="0" applyFont="1" applyFill="1" applyAlignment="1">
      <alignment horizontal="center" vertical="center" wrapText="1"/>
    </xf>
    <xf numFmtId="0" fontId="33" fillId="0" borderId="106" xfId="0" applyFont="1" applyBorder="1" applyAlignment="1">
      <alignment horizontal="left" vertical="top"/>
    </xf>
    <xf numFmtId="10" fontId="35" fillId="0" borderId="14" xfId="49" applyNumberFormat="1" applyFont="1" applyFill="1" applyBorder="1" applyAlignment="1" applyProtection="1">
      <alignment horizontal="center"/>
    </xf>
    <xf numFmtId="0" fontId="53" fillId="14" borderId="0" xfId="0" applyFont="1" applyFill="1" applyAlignment="1">
      <alignment horizontal="center" vertical="center"/>
    </xf>
    <xf numFmtId="0" fontId="31" fillId="0" borderId="126" xfId="0" applyFont="1" applyBorder="1" applyAlignment="1">
      <alignment vertical="top"/>
    </xf>
    <xf numFmtId="0" fontId="31" fillId="0" borderId="106" xfId="0" applyFont="1" applyBorder="1" applyAlignment="1">
      <alignment vertical="top"/>
    </xf>
    <xf numFmtId="0" fontId="36" fillId="14" borderId="0" xfId="0" applyFont="1" applyFill="1" applyAlignment="1">
      <alignment horizontal="center" vertical="center" wrapText="1"/>
    </xf>
    <xf numFmtId="43" fontId="35" fillId="17" borderId="13" xfId="61" applyFont="1" applyFill="1" applyBorder="1" applyAlignment="1" applyProtection="1">
      <alignment vertical="center"/>
    </xf>
    <xf numFmtId="0" fontId="31" fillId="13" borderId="0" xfId="19" applyFont="1" applyFill="1" applyProtection="1">
      <protection locked="0"/>
    </xf>
    <xf numFmtId="165" fontId="32" fillId="16" borderId="0" xfId="61" applyNumberFormat="1" applyFont="1" applyFill="1" applyBorder="1"/>
    <xf numFmtId="43" fontId="35" fillId="17" borderId="14" xfId="61" applyFont="1" applyFill="1" applyBorder="1" applyProtection="1"/>
    <xf numFmtId="43" fontId="35" fillId="17" borderId="15" xfId="61" applyFont="1" applyFill="1" applyBorder="1" applyProtection="1"/>
    <xf numFmtId="0" fontId="53" fillId="14" borderId="15" xfId="0" applyFont="1" applyFill="1" applyBorder="1" applyAlignment="1">
      <alignment horizontal="center" vertical="center" wrapText="1"/>
    </xf>
    <xf numFmtId="0" fontId="53" fillId="14" borderId="15" xfId="51" applyFont="1" applyFill="1" applyBorder="1" applyAlignment="1">
      <alignment horizontal="center" vertical="center" wrapText="1"/>
    </xf>
    <xf numFmtId="0" fontId="25" fillId="2" borderId="0" xfId="0" applyFont="1" applyFill="1"/>
    <xf numFmtId="43" fontId="35" fillId="17" borderId="50" xfId="61" applyFont="1" applyFill="1" applyBorder="1"/>
    <xf numFmtId="43" fontId="35" fillId="17" borderId="15" xfId="61" applyFont="1" applyFill="1" applyBorder="1"/>
    <xf numFmtId="0" fontId="33" fillId="19" borderId="15" xfId="54" applyFont="1" applyFill="1" applyBorder="1"/>
    <xf numFmtId="0" fontId="33" fillId="19" borderId="15" xfId="54" quotePrefix="1" applyFont="1" applyFill="1" applyBorder="1" applyAlignment="1">
      <alignment horizontal="left"/>
    </xf>
    <xf numFmtId="43" fontId="31" fillId="19" borderId="15" xfId="61" applyFont="1" applyFill="1" applyBorder="1"/>
    <xf numFmtId="0" fontId="33" fillId="19" borderId="1" xfId="54" quotePrefix="1" applyFont="1" applyFill="1" applyBorder="1" applyAlignment="1">
      <alignment horizontal="left"/>
    </xf>
    <xf numFmtId="43" fontId="32" fillId="19" borderId="15" xfId="61" applyFont="1" applyFill="1" applyBorder="1"/>
    <xf numFmtId="0" fontId="37" fillId="15" borderId="1" xfId="54" applyFont="1" applyFill="1" applyBorder="1" applyAlignment="1">
      <alignment horizontal="left"/>
    </xf>
    <xf numFmtId="0" fontId="37" fillId="19" borderId="1" xfId="54" applyFont="1" applyFill="1" applyBorder="1" applyAlignment="1">
      <alignment horizontal="left"/>
    </xf>
    <xf numFmtId="0" fontId="31" fillId="19" borderId="3" xfId="54" applyFont="1" applyFill="1" applyBorder="1"/>
    <xf numFmtId="43" fontId="37" fillId="19" borderId="15" xfId="61" applyFont="1" applyFill="1" applyBorder="1" applyProtection="1"/>
    <xf numFmtId="0" fontId="37" fillId="15" borderId="3" xfId="54" applyFont="1" applyFill="1" applyBorder="1"/>
    <xf numFmtId="43" fontId="35" fillId="17" borderId="57" xfId="61" applyFont="1" applyFill="1" applyBorder="1" applyProtection="1"/>
    <xf numFmtId="43" fontId="37" fillId="17" borderId="15" xfId="61" applyFont="1" applyFill="1" applyBorder="1" applyProtection="1"/>
    <xf numFmtId="9" fontId="37" fillId="17" borderId="15" xfId="49" applyFont="1" applyFill="1" applyBorder="1" applyAlignment="1" applyProtection="1">
      <alignment horizontal="center"/>
    </xf>
    <xf numFmtId="43" fontId="35" fillId="17" borderId="47" xfId="61" applyFont="1" applyFill="1" applyBorder="1" applyAlignment="1" applyProtection="1">
      <alignment horizontal="center"/>
    </xf>
    <xf numFmtId="43" fontId="35" fillId="17" borderId="51" xfId="61" applyFont="1" applyFill="1" applyBorder="1" applyAlignment="1" applyProtection="1">
      <alignment horizontal="center"/>
    </xf>
    <xf numFmtId="43" fontId="37" fillId="15" borderId="15" xfId="61" applyFont="1" applyFill="1" applyBorder="1"/>
    <xf numFmtId="43" fontId="37" fillId="19" borderId="15" xfId="61" applyFont="1" applyFill="1" applyBorder="1"/>
    <xf numFmtId="43" fontId="33" fillId="19" borderId="15" xfId="61" applyFont="1" applyFill="1" applyBorder="1"/>
    <xf numFmtId="43" fontId="34" fillId="19" borderId="50" xfId="61" applyFont="1" applyFill="1" applyBorder="1" applyAlignment="1" applyProtection="1"/>
    <xf numFmtId="43" fontId="34" fillId="19" borderId="50" xfId="61" applyFont="1" applyFill="1" applyBorder="1" applyAlignment="1" applyProtection="1">
      <alignment vertical="center"/>
    </xf>
    <xf numFmtId="43" fontId="34" fillId="17" borderId="47" xfId="61" applyFont="1" applyFill="1" applyBorder="1" applyAlignment="1" applyProtection="1">
      <alignment vertical="center"/>
    </xf>
    <xf numFmtId="43" fontId="34" fillId="0" borderId="47" xfId="61" applyFont="1" applyFill="1" applyBorder="1" applyAlignment="1" applyProtection="1">
      <alignment vertical="center"/>
      <protection locked="0"/>
    </xf>
    <xf numFmtId="43" fontId="34" fillId="0" borderId="51" xfId="61" applyFont="1" applyFill="1" applyBorder="1" applyAlignment="1" applyProtection="1">
      <alignment vertical="center"/>
      <protection locked="0"/>
    </xf>
    <xf numFmtId="43" fontId="34" fillId="0" borderId="52" xfId="61" applyFont="1" applyFill="1" applyBorder="1" applyAlignment="1" applyProtection="1">
      <alignment vertical="center"/>
      <protection locked="0"/>
    </xf>
    <xf numFmtId="0" fontId="31" fillId="0" borderId="24" xfId="51" applyFont="1" applyBorder="1"/>
    <xf numFmtId="0" fontId="34" fillId="0" borderId="14" xfId="51" applyFont="1" applyBorder="1" applyAlignment="1" applyProtection="1">
      <alignment horizontal="center" vertical="center"/>
      <protection locked="0"/>
    </xf>
    <xf numFmtId="43" fontId="34" fillId="0" borderId="14" xfId="61" applyFont="1" applyFill="1" applyBorder="1" applyAlignment="1" applyProtection="1">
      <alignment horizontal="center" vertical="center"/>
      <protection locked="0"/>
    </xf>
    <xf numFmtId="43" fontId="34" fillId="0" borderId="15" xfId="61" applyFont="1" applyFill="1" applyBorder="1" applyAlignment="1" applyProtection="1">
      <alignment horizontal="center" vertical="center"/>
      <protection locked="0"/>
    </xf>
    <xf numFmtId="0" fontId="31" fillId="13" borderId="8" xfId="51" applyFont="1" applyFill="1" applyBorder="1"/>
    <xf numFmtId="9" fontId="50" fillId="0" borderId="15" xfId="60" applyFont="1" applyFill="1" applyBorder="1" applyAlignment="1" applyProtection="1">
      <alignment horizontal="center"/>
    </xf>
    <xf numFmtId="43" fontId="40" fillId="17" borderId="14" xfId="61" applyFont="1" applyFill="1" applyBorder="1" applyAlignment="1" applyProtection="1">
      <alignment horizontal="center"/>
    </xf>
    <xf numFmtId="43" fontId="40" fillId="17" borderId="15" xfId="61" applyFont="1" applyFill="1" applyBorder="1" applyAlignment="1" applyProtection="1">
      <alignment horizontal="center"/>
    </xf>
    <xf numFmtId="43" fontId="34" fillId="0" borderId="15" xfId="61" applyFont="1" applyFill="1" applyBorder="1" applyAlignment="1" applyProtection="1">
      <protection locked="0"/>
    </xf>
    <xf numFmtId="43" fontId="34" fillId="0" borderId="14" xfId="61" applyFont="1" applyFill="1" applyBorder="1" applyAlignment="1" applyProtection="1">
      <protection locked="0"/>
    </xf>
    <xf numFmtId="165" fontId="32" fillId="16" borderId="0" xfId="61" applyNumberFormat="1" applyFont="1" applyFill="1"/>
    <xf numFmtId="0" fontId="31" fillId="0" borderId="51" xfId="0" applyFont="1" applyBorder="1" applyAlignment="1" applyProtection="1">
      <alignment horizontal="left" indent="1"/>
      <protection locked="0"/>
    </xf>
    <xf numFmtId="0" fontId="31" fillId="0" borderId="47" xfId="0" applyFont="1" applyBorder="1" applyAlignment="1" applyProtection="1">
      <alignment horizontal="center"/>
      <protection locked="0"/>
    </xf>
    <xf numFmtId="0" fontId="31" fillId="0" borderId="52" xfId="0" applyFont="1" applyBorder="1" applyAlignment="1" applyProtection="1">
      <alignment horizontal="left" indent="1"/>
      <protection locked="0"/>
    </xf>
    <xf numFmtId="0" fontId="31" fillId="0" borderId="52" xfId="0" applyFont="1" applyBorder="1" applyAlignment="1" applyProtection="1">
      <alignment horizontal="center"/>
      <protection locked="0"/>
    </xf>
    <xf numFmtId="43" fontId="34" fillId="0" borderId="10" xfId="61" applyFont="1" applyFill="1" applyBorder="1" applyAlignment="1" applyProtection="1">
      <alignment horizontal="center" vertical="center"/>
      <protection locked="0"/>
    </xf>
    <xf numFmtId="43" fontId="35" fillId="17" borderId="7" xfId="61" applyFont="1" applyFill="1" applyBorder="1" applyAlignment="1" applyProtection="1">
      <alignment horizontal="center"/>
    </xf>
    <xf numFmtId="43" fontId="34" fillId="0" borderId="7" xfId="61" applyFont="1" applyFill="1" applyBorder="1" applyAlignment="1" applyProtection="1">
      <alignment horizontal="center" vertical="center"/>
      <protection locked="0"/>
    </xf>
    <xf numFmtId="43" fontId="34" fillId="0" borderId="13" xfId="61" applyFont="1" applyFill="1" applyBorder="1" applyAlignment="1" applyProtection="1">
      <alignment horizontal="left"/>
      <protection locked="0"/>
    </xf>
    <xf numFmtId="43" fontId="34" fillId="0" borderId="14" xfId="61" applyFont="1" applyFill="1" applyBorder="1" applyAlignment="1" applyProtection="1">
      <alignment horizontal="left"/>
      <protection locked="0"/>
    </xf>
    <xf numFmtId="43" fontId="34" fillId="0" borderId="3" xfId="61" applyFont="1" applyFill="1" applyBorder="1" applyAlignment="1" applyProtection="1">
      <alignment horizontal="left"/>
      <protection locked="0"/>
    </xf>
    <xf numFmtId="43" fontId="34" fillId="0" borderId="15" xfId="61" applyFont="1" applyFill="1" applyBorder="1" applyAlignment="1" applyProtection="1">
      <alignment horizontal="left"/>
      <protection locked="0"/>
    </xf>
    <xf numFmtId="43" fontId="34" fillId="0" borderId="12" xfId="61" applyFont="1" applyFill="1" applyBorder="1" applyAlignment="1" applyProtection="1">
      <alignment horizontal="left"/>
      <protection locked="0"/>
    </xf>
    <xf numFmtId="43" fontId="34" fillId="0" borderId="2" xfId="61" applyFont="1" applyFill="1" applyBorder="1" applyAlignment="1" applyProtection="1">
      <alignment horizontal="left"/>
      <protection locked="0"/>
    </xf>
    <xf numFmtId="0" fontId="32" fillId="0" borderId="0" xfId="51" applyFont="1" applyAlignment="1">
      <alignment horizontal="left" indent="1"/>
    </xf>
    <xf numFmtId="0" fontId="58" fillId="12" borderId="0" xfId="51" applyFont="1" applyFill="1" applyAlignment="1">
      <alignment vertical="top"/>
    </xf>
    <xf numFmtId="0" fontId="59" fillId="0" borderId="0" xfId="51" applyFont="1"/>
    <xf numFmtId="166" fontId="17" fillId="0" borderId="0" xfId="53" applyNumberFormat="1" applyFont="1" applyFill="1" applyBorder="1" applyAlignment="1" applyProtection="1">
      <protection locked="0"/>
    </xf>
    <xf numFmtId="166" fontId="50" fillId="2" borderId="0" xfId="53" applyNumberFormat="1" applyFont="1" applyFill="1" applyBorder="1" applyAlignment="1" applyProtection="1">
      <alignment horizontal="left" indent="2"/>
      <protection locked="0"/>
    </xf>
    <xf numFmtId="166" fontId="17" fillId="2" borderId="0" xfId="53" applyNumberFormat="1" applyFont="1" applyFill="1" applyBorder="1" applyAlignment="1" applyProtection="1">
      <protection locked="0"/>
    </xf>
    <xf numFmtId="166" fontId="51" fillId="2" borderId="0" xfId="53" applyNumberFormat="1" applyFont="1" applyFill="1" applyBorder="1" applyAlignment="1" applyProtection="1">
      <protection locked="0"/>
    </xf>
    <xf numFmtId="166" fontId="50" fillId="2" borderId="0" xfId="53" applyNumberFormat="1" applyFont="1" applyFill="1" applyBorder="1" applyAlignment="1" applyProtection="1">
      <alignment horizontal="left" indent="1"/>
      <protection locked="0"/>
    </xf>
    <xf numFmtId="3" fontId="55" fillId="2" borderId="15" xfId="0" applyNumberFormat="1" applyFont="1" applyFill="1" applyBorder="1" applyAlignment="1">
      <alignment horizontal="center"/>
    </xf>
    <xf numFmtId="0" fontId="53" fillId="14" borderId="87" xfId="0" applyFont="1" applyFill="1" applyBorder="1" applyAlignment="1">
      <alignment horizontal="left" vertical="center" wrapText="1"/>
    </xf>
    <xf numFmtId="0" fontId="53" fillId="14" borderId="15" xfId="0" applyFont="1" applyFill="1" applyBorder="1" applyAlignment="1">
      <alignment horizontal="center"/>
    </xf>
    <xf numFmtId="0" fontId="53" fillId="14" borderId="15" xfId="0" applyFont="1" applyFill="1" applyBorder="1" applyAlignment="1">
      <alignment horizontal="center" vertical="center"/>
    </xf>
    <xf numFmtId="0" fontId="53" fillId="14" borderId="87" xfId="0" applyFont="1" applyFill="1" applyBorder="1" applyAlignment="1">
      <alignment horizontal="center" vertical="center" wrapText="1"/>
    </xf>
    <xf numFmtId="43" fontId="35" fillId="0" borderId="0" xfId="61" applyFont="1" applyFill="1" applyBorder="1" applyAlignment="1" applyProtection="1">
      <alignment horizontal="center"/>
    </xf>
    <xf numFmtId="0" fontId="31" fillId="0" borderId="0" xfId="19" applyFont="1"/>
    <xf numFmtId="0" fontId="53" fillId="0" borderId="0" xfId="0" applyFont="1" applyAlignment="1">
      <alignment horizontal="center" vertical="center" wrapText="1"/>
    </xf>
    <xf numFmtId="0" fontId="37" fillId="0" borderId="0" xfId="19" applyFont="1"/>
    <xf numFmtId="0" fontId="31" fillId="0" borderId="0" xfId="19" applyFont="1" applyProtection="1">
      <protection locked="0"/>
    </xf>
    <xf numFmtId="2" fontId="32" fillId="0" borderId="3" xfId="51" applyNumberFormat="1" applyFont="1" applyBorder="1" applyAlignment="1">
      <alignment horizontal="left"/>
    </xf>
    <xf numFmtId="0" fontId="32" fillId="0" borderId="3" xfId="51" applyFont="1" applyBorder="1" applyAlignment="1">
      <alignment horizontal="left"/>
    </xf>
    <xf numFmtId="43" fontId="35" fillId="17" borderId="11" xfId="61" applyFont="1" applyFill="1" applyBorder="1" applyAlignment="1" applyProtection="1">
      <alignment horizontal="center"/>
    </xf>
    <xf numFmtId="43" fontId="35" fillId="17" borderId="1" xfId="61" applyFont="1" applyFill="1" applyBorder="1" applyAlignment="1" applyProtection="1">
      <alignment horizontal="center"/>
    </xf>
    <xf numFmtId="2" fontId="32" fillId="0" borderId="1" xfId="51" applyNumberFormat="1" applyFont="1" applyBorder="1" applyAlignment="1">
      <alignment horizontal="left"/>
    </xf>
    <xf numFmtId="0" fontId="32" fillId="0" borderId="1" xfId="51" applyFont="1" applyBorder="1" applyAlignment="1">
      <alignment horizontal="left"/>
    </xf>
    <xf numFmtId="0" fontId="53" fillId="14" borderId="9" xfId="0" applyFont="1" applyFill="1" applyBorder="1" applyAlignment="1">
      <alignment horizontal="center" vertical="center" wrapText="1"/>
    </xf>
    <xf numFmtId="0" fontId="53" fillId="0" borderId="9" xfId="0" applyFont="1" applyBorder="1" applyAlignment="1">
      <alignment horizontal="center" vertical="center" wrapText="1"/>
    </xf>
    <xf numFmtId="43" fontId="35" fillId="0" borderId="9" xfId="61" applyFont="1" applyFill="1" applyBorder="1" applyAlignment="1" applyProtection="1">
      <alignment horizontal="center"/>
    </xf>
    <xf numFmtId="0" fontId="60" fillId="0" borderId="23" xfId="52" applyFont="1" applyFill="1" applyBorder="1" applyAlignment="1" applyProtection="1">
      <alignment vertical="top" wrapText="1"/>
      <protection locked="0"/>
    </xf>
    <xf numFmtId="0" fontId="59" fillId="0" borderId="23" xfId="52" applyFont="1" applyFill="1" applyBorder="1" applyAlignment="1" applyProtection="1">
      <alignment vertical="top" wrapText="1"/>
      <protection locked="0"/>
    </xf>
    <xf numFmtId="0" fontId="60" fillId="0" borderId="23" xfId="52" applyFont="1" applyFill="1" applyBorder="1" applyAlignment="1" applyProtection="1">
      <alignment horizontal="left" vertical="top" wrapText="1"/>
      <protection locked="0"/>
    </xf>
    <xf numFmtId="14" fontId="61" fillId="0" borderId="23" xfId="52" applyNumberFormat="1" applyFont="1" applyFill="1" applyBorder="1" applyAlignment="1" applyProtection="1">
      <alignment horizontal="right" vertical="top" wrapText="1"/>
      <protection locked="0"/>
    </xf>
    <xf numFmtId="0" fontId="55" fillId="0" borderId="14" xfId="0" applyFont="1" applyBorder="1" applyAlignment="1">
      <alignment horizontal="center" vertical="center" wrapText="1"/>
    </xf>
    <xf numFmtId="167" fontId="31" fillId="13" borderId="15" xfId="60" applyNumberFormat="1" applyFont="1" applyFill="1" applyBorder="1" applyAlignment="1">
      <alignment horizontal="center" vertical="center"/>
    </xf>
    <xf numFmtId="167" fontId="62" fillId="20" borderId="15" xfId="60" applyNumberFormat="1" applyFont="1" applyFill="1" applyBorder="1" applyAlignment="1">
      <alignment horizontal="center" vertical="center"/>
    </xf>
    <xf numFmtId="167" fontId="31" fillId="13" borderId="0" xfId="60" applyNumberFormat="1" applyFont="1" applyFill="1" applyAlignment="1">
      <alignment horizontal="right"/>
    </xf>
    <xf numFmtId="167" fontId="31" fillId="13" borderId="15" xfId="60" applyNumberFormat="1" applyFont="1" applyFill="1" applyBorder="1" applyAlignment="1">
      <alignment horizontal="center"/>
    </xf>
    <xf numFmtId="167" fontId="31" fillId="13" borderId="15" xfId="60" applyNumberFormat="1" applyFont="1" applyFill="1" applyBorder="1" applyAlignment="1">
      <alignment horizontal="right" vertical="center"/>
    </xf>
    <xf numFmtId="167" fontId="32" fillId="13" borderId="15" xfId="60" applyNumberFormat="1" applyFont="1" applyFill="1" applyBorder="1" applyAlignment="1">
      <alignment horizontal="right" vertical="center"/>
    </xf>
    <xf numFmtId="167" fontId="32" fillId="13" borderId="0" xfId="60" applyNumberFormat="1" applyFont="1" applyFill="1" applyAlignment="1">
      <alignment horizontal="right"/>
    </xf>
    <xf numFmtId="167" fontId="32" fillId="13" borderId="10" xfId="60" applyNumberFormat="1" applyFont="1" applyFill="1" applyBorder="1" applyAlignment="1">
      <alignment horizontal="center"/>
    </xf>
    <xf numFmtId="167" fontId="32" fillId="13" borderId="15" xfId="60" applyNumberFormat="1" applyFont="1" applyFill="1" applyBorder="1" applyAlignment="1">
      <alignment horizontal="center" vertical="center"/>
    </xf>
    <xf numFmtId="167" fontId="29" fillId="13" borderId="15" xfId="60" applyNumberFormat="1" applyFont="1" applyFill="1" applyBorder="1" applyAlignment="1">
      <alignment horizontal="center"/>
    </xf>
    <xf numFmtId="0" fontId="43" fillId="0" borderId="0" xfId="51" applyFont="1" applyAlignment="1">
      <alignment wrapText="1"/>
    </xf>
    <xf numFmtId="0" fontId="13" fillId="0" borderId="0" xfId="51" applyAlignment="1">
      <alignment horizontal="center" vertical="center" wrapText="1"/>
    </xf>
    <xf numFmtId="0" fontId="32" fillId="0" borderId="132" xfId="51" applyFont="1" applyBorder="1" applyAlignment="1">
      <alignment horizontal="left"/>
    </xf>
    <xf numFmtId="0" fontId="32" fillId="0" borderId="133" xfId="51" applyFont="1" applyBorder="1" applyAlignment="1">
      <alignment horizontal="left"/>
    </xf>
    <xf numFmtId="0" fontId="32" fillId="0" borderId="132" xfId="51" applyFont="1" applyBorder="1" applyAlignment="1">
      <alignment horizontal="left" wrapText="1"/>
    </xf>
    <xf numFmtId="0" fontId="32" fillId="0" borderId="133" xfId="51" applyFont="1" applyBorder="1" applyAlignment="1">
      <alignment horizontal="left" wrapText="1"/>
    </xf>
    <xf numFmtId="0" fontId="32" fillId="0" borderId="130" xfId="51" applyFont="1" applyBorder="1" applyAlignment="1">
      <alignment horizontal="left" vertical="top" wrapText="1"/>
    </xf>
    <xf numFmtId="0" fontId="32" fillId="0" borderId="131" xfId="51" applyFont="1" applyBorder="1" applyAlignment="1">
      <alignment horizontal="left" vertical="top" wrapText="1"/>
    </xf>
    <xf numFmtId="0" fontId="32" fillId="0" borderId="130" xfId="51" applyFont="1" applyBorder="1" applyAlignment="1">
      <alignment horizontal="left" wrapText="1"/>
    </xf>
    <xf numFmtId="0" fontId="32" fillId="0" borderId="131" xfId="51" applyFont="1" applyBorder="1" applyAlignment="1">
      <alignment horizontal="left" wrapText="1"/>
    </xf>
    <xf numFmtId="0" fontId="32" fillId="0" borderId="130" xfId="51" applyFont="1" applyBorder="1" applyAlignment="1">
      <alignment horizontal="left"/>
    </xf>
    <xf numFmtId="0" fontId="32" fillId="0" borderId="131" xfId="51" applyFont="1" applyBorder="1" applyAlignment="1">
      <alignment horizontal="left"/>
    </xf>
    <xf numFmtId="0" fontId="32" fillId="0" borderId="30" xfId="51" applyFont="1" applyBorder="1" applyAlignment="1">
      <alignment vertical="center"/>
    </xf>
    <xf numFmtId="0" fontId="32" fillId="0" borderId="32" xfId="51" applyFont="1" applyBorder="1" applyAlignment="1">
      <alignment vertical="center"/>
    </xf>
    <xf numFmtId="0" fontId="32" fillId="0" borderId="30" xfId="51" applyFont="1" applyBorder="1" applyAlignment="1">
      <alignment vertical="center" wrapText="1"/>
    </xf>
    <xf numFmtId="0" fontId="32" fillId="0" borderId="31" xfId="51" applyFont="1" applyBorder="1" applyAlignment="1">
      <alignment vertical="center" wrapText="1"/>
    </xf>
    <xf numFmtId="0" fontId="32" fillId="0" borderId="27" xfId="51" applyFont="1" applyBorder="1" applyAlignment="1">
      <alignment vertical="center" wrapText="1"/>
    </xf>
    <xf numFmtId="0" fontId="32" fillId="0" borderId="28" xfId="51" applyFont="1" applyBorder="1" applyAlignment="1">
      <alignment vertical="center" wrapText="1"/>
    </xf>
    <xf numFmtId="0" fontId="32" fillId="0" borderId="30" xfId="51" applyFont="1" applyBorder="1" applyAlignment="1">
      <alignment horizontal="left" vertical="center" wrapText="1"/>
    </xf>
    <xf numFmtId="0" fontId="32" fillId="0" borderId="31" xfId="51" applyFont="1" applyBorder="1" applyAlignment="1">
      <alignment horizontal="left" vertical="center" wrapText="1"/>
    </xf>
    <xf numFmtId="0" fontId="32" fillId="0" borderId="34" xfId="51" applyFont="1" applyBorder="1" applyAlignment="1">
      <alignment vertical="center" wrapText="1"/>
    </xf>
    <xf numFmtId="0" fontId="32" fillId="0" borderId="35" xfId="51" applyFont="1" applyBorder="1" applyAlignment="1">
      <alignment vertical="center" wrapText="1"/>
    </xf>
    <xf numFmtId="0" fontId="32" fillId="0" borderId="123" xfId="51" applyFont="1" applyBorder="1" applyAlignment="1">
      <alignment vertical="center" wrapText="1"/>
    </xf>
    <xf numFmtId="0" fontId="32" fillId="0" borderId="124" xfId="51" applyFont="1" applyBorder="1" applyAlignment="1">
      <alignment vertical="center" wrapText="1"/>
    </xf>
    <xf numFmtId="0" fontId="32" fillId="0" borderId="34" xfId="51" applyFont="1" applyBorder="1" applyAlignment="1">
      <alignment horizontal="left" vertical="center"/>
    </xf>
    <xf numFmtId="0" fontId="32" fillId="0" borderId="113" xfId="51" applyFont="1" applyBorder="1" applyAlignment="1">
      <alignment horizontal="left" vertical="center"/>
    </xf>
    <xf numFmtId="0" fontId="32" fillId="0" borderId="123" xfId="51" applyFont="1" applyBorder="1" applyAlignment="1">
      <alignment horizontal="left" vertical="center"/>
    </xf>
    <xf numFmtId="0" fontId="32" fillId="0" borderId="125" xfId="51" applyFont="1" applyBorder="1" applyAlignment="1">
      <alignment horizontal="left" vertical="center"/>
    </xf>
    <xf numFmtId="0" fontId="32" fillId="0" borderId="112" xfId="51" applyFont="1" applyBorder="1" applyAlignment="1">
      <alignment vertical="center"/>
    </xf>
    <xf numFmtId="0" fontId="32" fillId="0" borderId="42" xfId="51" applyFont="1" applyBorder="1" applyAlignment="1">
      <alignment vertical="center" wrapText="1"/>
    </xf>
    <xf numFmtId="0" fontId="32" fillId="0" borderId="30" xfId="51" applyFont="1" applyBorder="1" applyAlignment="1">
      <alignment horizontal="left" vertical="center"/>
    </xf>
    <xf numFmtId="0" fontId="32" fillId="0" borderId="112" xfId="51" applyFont="1" applyBorder="1" applyAlignment="1">
      <alignment horizontal="left" vertical="center"/>
    </xf>
    <xf numFmtId="0" fontId="32" fillId="0" borderId="112" xfId="51" applyFont="1" applyBorder="1" applyAlignment="1">
      <alignment vertical="center" wrapText="1"/>
    </xf>
    <xf numFmtId="0" fontId="36" fillId="14" borderId="1" xfId="51" applyFont="1" applyFill="1" applyBorder="1" applyAlignment="1">
      <alignment horizontal="left" wrapText="1"/>
    </xf>
    <xf numFmtId="0" fontId="36" fillId="14" borderId="3" xfId="51" applyFont="1" applyFill="1" applyBorder="1" applyAlignment="1">
      <alignment horizontal="left" wrapText="1"/>
    </xf>
    <xf numFmtId="0" fontId="32" fillId="0" borderId="128" xfId="51" applyFont="1" applyBorder="1" applyAlignment="1">
      <alignment horizontal="left"/>
    </xf>
    <xf numFmtId="0" fontId="32" fillId="0" borderId="129" xfId="51" applyFont="1" applyBorder="1" applyAlignment="1">
      <alignment horizontal="left"/>
    </xf>
    <xf numFmtId="0" fontId="32" fillId="0" borderId="128" xfId="51" applyFont="1" applyBorder="1" applyAlignment="1">
      <alignment horizontal="left" wrapText="1"/>
    </xf>
    <xf numFmtId="0" fontId="32" fillId="0" borderId="129" xfId="51" applyFont="1" applyBorder="1" applyAlignment="1">
      <alignment horizontal="left" wrapText="1"/>
    </xf>
    <xf numFmtId="0" fontId="53" fillId="14" borderId="1" xfId="51" quotePrefix="1" applyFont="1" applyFill="1" applyBorder="1" applyAlignment="1">
      <alignment horizontal="center"/>
    </xf>
    <xf numFmtId="0" fontId="53" fillId="14" borderId="3" xfId="51" quotePrefix="1" applyFont="1" applyFill="1" applyBorder="1" applyAlignment="1">
      <alignment horizontal="center"/>
    </xf>
    <xf numFmtId="0" fontId="32" fillId="0" borderId="1" xfId="51" applyFont="1" applyBorder="1" applyAlignment="1">
      <alignment horizontal="left"/>
    </xf>
    <xf numFmtId="0" fontId="32" fillId="0" borderId="3" xfId="51" applyFont="1" applyBorder="1" applyAlignment="1">
      <alignment horizontal="left"/>
    </xf>
    <xf numFmtId="0" fontId="53" fillId="14" borderId="4" xfId="51" applyFont="1" applyFill="1" applyBorder="1" applyAlignment="1">
      <alignment horizontal="center" wrapText="1"/>
    </xf>
    <xf numFmtId="0" fontId="53" fillId="14" borderId="5" xfId="51" applyFont="1" applyFill="1" applyBorder="1" applyAlignment="1">
      <alignment horizontal="center" wrapText="1"/>
    </xf>
    <xf numFmtId="0" fontId="53" fillId="14" borderId="1" xfId="51" applyFont="1" applyFill="1" applyBorder="1" applyAlignment="1">
      <alignment horizontal="center" wrapText="1"/>
    </xf>
    <xf numFmtId="0" fontId="53" fillId="14" borderId="3" xfId="51" applyFont="1" applyFill="1" applyBorder="1" applyAlignment="1">
      <alignment horizontal="center" wrapText="1"/>
    </xf>
    <xf numFmtId="0" fontId="32" fillId="0" borderId="12" xfId="51" applyFont="1" applyBorder="1" applyAlignment="1">
      <alignment horizontal="center"/>
    </xf>
    <xf numFmtId="0" fontId="32" fillId="10" borderId="0" xfId="51" applyFont="1" applyFill="1" applyAlignment="1">
      <alignment horizontal="center"/>
    </xf>
    <xf numFmtId="0" fontId="32" fillId="16" borderId="0" xfId="51" applyFont="1" applyFill="1" applyAlignment="1">
      <alignment horizontal="center"/>
    </xf>
    <xf numFmtId="0" fontId="36" fillId="14" borderId="82" xfId="54" applyFont="1" applyFill="1" applyBorder="1" applyAlignment="1">
      <alignment horizontal="center" vertical="center" wrapText="1"/>
    </xf>
    <xf numFmtId="0" fontId="36" fillId="14" borderId="111" xfId="54" applyFont="1" applyFill="1" applyBorder="1" applyAlignment="1">
      <alignment horizontal="center" vertical="center" wrapText="1"/>
    </xf>
    <xf numFmtId="0" fontId="36" fillId="14" borderId="94" xfId="54" applyFont="1" applyFill="1" applyBorder="1" applyAlignment="1">
      <alignment horizontal="center" vertical="center" wrapText="1"/>
    </xf>
    <xf numFmtId="0" fontId="36" fillId="14" borderId="95" xfId="54" applyFont="1" applyFill="1" applyBorder="1" applyAlignment="1">
      <alignment horizontal="center" vertical="center" wrapText="1"/>
    </xf>
    <xf numFmtId="0" fontId="33" fillId="19" borderId="8" xfId="54" applyFont="1" applyFill="1" applyBorder="1"/>
    <xf numFmtId="0" fontId="33" fillId="19" borderId="9" xfId="54" applyFont="1" applyFill="1" applyBorder="1"/>
    <xf numFmtId="0" fontId="31" fillId="0" borderId="11" xfId="54" applyFont="1" applyBorder="1" applyAlignment="1">
      <alignment horizontal="left" indent="2"/>
    </xf>
    <xf numFmtId="0" fontId="31" fillId="0" borderId="13" xfId="54" applyFont="1" applyBorder="1" applyAlignment="1">
      <alignment horizontal="left" indent="2"/>
    </xf>
    <xf numFmtId="0" fontId="31" fillId="0" borderId="56" xfId="54" applyFont="1" applyBorder="1" applyAlignment="1">
      <alignment horizontal="left" indent="2"/>
    </xf>
    <xf numFmtId="0" fontId="31" fillId="0" borderId="57" xfId="54" applyFont="1" applyBorder="1" applyAlignment="1">
      <alignment horizontal="left" indent="2"/>
    </xf>
    <xf numFmtId="0" fontId="31" fillId="0" borderId="53" xfId="54" applyFont="1" applyBorder="1" applyAlignment="1">
      <alignment horizontal="left" wrapText="1" indent="2"/>
    </xf>
    <xf numFmtId="0" fontId="31" fillId="0" borderId="54" xfId="54" applyFont="1" applyBorder="1" applyAlignment="1">
      <alignment horizontal="left" wrapText="1" indent="2"/>
    </xf>
    <xf numFmtId="0" fontId="31" fillId="0" borderId="53" xfId="54" applyFont="1" applyBorder="1" applyAlignment="1">
      <alignment horizontal="left" indent="2"/>
    </xf>
    <xf numFmtId="0" fontId="31" fillId="0" borderId="54" xfId="54" applyFont="1" applyBorder="1" applyAlignment="1">
      <alignment horizontal="left" indent="2"/>
    </xf>
    <xf numFmtId="0" fontId="33" fillId="15" borderId="1" xfId="54" applyFont="1" applyFill="1" applyBorder="1" applyAlignment="1">
      <alignment horizontal="left"/>
    </xf>
    <xf numFmtId="0" fontId="33" fillId="15" borderId="3" xfId="54" applyFont="1" applyFill="1" applyBorder="1" applyAlignment="1">
      <alignment horizontal="left"/>
    </xf>
    <xf numFmtId="0" fontId="36" fillId="14" borderId="8" xfId="54" applyFont="1" applyFill="1" applyBorder="1" applyAlignment="1">
      <alignment horizontal="left" vertical="center"/>
    </xf>
    <xf numFmtId="0" fontId="36" fillId="14" borderId="0" xfId="54" applyFont="1" applyFill="1" applyAlignment="1">
      <alignment horizontal="left" vertical="center"/>
    </xf>
    <xf numFmtId="0" fontId="36" fillId="14" borderId="11" xfId="54" applyFont="1" applyFill="1" applyBorder="1" applyAlignment="1">
      <alignment horizontal="left" vertical="center"/>
    </xf>
    <xf numFmtId="0" fontId="36" fillId="14" borderId="12" xfId="54" applyFont="1" applyFill="1" applyBorder="1" applyAlignment="1">
      <alignment horizontal="left" vertical="center"/>
    </xf>
    <xf numFmtId="0" fontId="36" fillId="14" borderId="5" xfId="54" applyFont="1" applyFill="1" applyBorder="1" applyAlignment="1">
      <alignment horizontal="center" vertical="center" wrapText="1"/>
    </xf>
    <xf numFmtId="0" fontId="36" fillId="14" borderId="12" xfId="54" applyFont="1" applyFill="1" applyBorder="1" applyAlignment="1">
      <alignment horizontal="center" vertical="center" wrapText="1"/>
    </xf>
    <xf numFmtId="0" fontId="36" fillId="14" borderId="9" xfId="54" applyFont="1" applyFill="1" applyBorder="1" applyAlignment="1">
      <alignment horizontal="left" vertical="center"/>
    </xf>
    <xf numFmtId="0" fontId="36" fillId="14" borderId="13" xfId="54" applyFont="1" applyFill="1" applyBorder="1" applyAlignment="1">
      <alignment horizontal="left" vertical="center"/>
    </xf>
    <xf numFmtId="0" fontId="36" fillId="14" borderId="83" xfId="54" applyFont="1" applyFill="1" applyBorder="1" applyAlignment="1">
      <alignment horizontal="center" vertical="center" wrapText="1"/>
    </xf>
    <xf numFmtId="0" fontId="36" fillId="14" borderId="84" xfId="54" applyFont="1" applyFill="1" applyBorder="1" applyAlignment="1">
      <alignment horizontal="center" vertical="center" wrapText="1"/>
    </xf>
    <xf numFmtId="0" fontId="36" fillId="14" borderId="8" xfId="54" applyFont="1" applyFill="1" applyBorder="1" applyAlignment="1">
      <alignment vertical="center"/>
    </xf>
    <xf numFmtId="0" fontId="36" fillId="14" borderId="0" xfId="54" applyFont="1" applyFill="1" applyAlignment="1">
      <alignment vertical="center"/>
    </xf>
    <xf numFmtId="0" fontId="36" fillId="14" borderId="11" xfId="54" applyFont="1" applyFill="1" applyBorder="1" applyAlignment="1">
      <alignment vertical="center"/>
    </xf>
    <xf numFmtId="0" fontId="36" fillId="14" borderId="12" xfId="54" applyFont="1" applyFill="1" applyBorder="1" applyAlignment="1">
      <alignment vertical="center"/>
    </xf>
    <xf numFmtId="0" fontId="36" fillId="14" borderId="0" xfId="54" applyFont="1" applyFill="1" applyAlignment="1">
      <alignment horizontal="center" vertical="center" wrapText="1"/>
    </xf>
    <xf numFmtId="3" fontId="53" fillId="14" borderId="15" xfId="0" applyNumberFormat="1" applyFont="1" applyFill="1" applyBorder="1" applyAlignment="1">
      <alignment horizontal="center"/>
    </xf>
    <xf numFmtId="0" fontId="53" fillId="14" borderId="15" xfId="51" applyFont="1" applyFill="1" applyBorder="1" applyAlignment="1">
      <alignment horizontal="center" vertical="center"/>
    </xf>
    <xf numFmtId="0" fontId="53" fillId="14" borderId="15" xfId="51" applyFont="1" applyFill="1" applyBorder="1" applyAlignment="1">
      <alignment horizontal="center" vertical="center" wrapText="1"/>
    </xf>
    <xf numFmtId="0" fontId="53" fillId="14" borderId="15" xfId="0" applyFont="1" applyFill="1" applyBorder="1" applyAlignment="1">
      <alignment horizontal="center" vertical="center" wrapText="1"/>
    </xf>
    <xf numFmtId="0" fontId="53" fillId="14" borderId="97" xfId="0" applyFont="1" applyFill="1" applyBorder="1" applyAlignment="1">
      <alignment horizontal="center" vertical="center" wrapText="1"/>
    </xf>
    <xf numFmtId="0" fontId="53" fillId="14" borderId="98" xfId="0" applyFont="1" applyFill="1" applyBorder="1" applyAlignment="1">
      <alignment horizontal="center" vertical="center" wrapText="1"/>
    </xf>
    <xf numFmtId="0" fontId="53" fillId="14" borderId="96" xfId="0" applyFont="1" applyFill="1" applyBorder="1" applyAlignment="1">
      <alignment horizontal="center" vertical="center" wrapText="1"/>
    </xf>
    <xf numFmtId="0" fontId="53" fillId="14" borderId="94" xfId="0" applyFont="1" applyFill="1" applyBorder="1" applyAlignment="1">
      <alignment horizontal="center" vertical="center" wrapText="1"/>
    </xf>
    <xf numFmtId="0" fontId="53" fillId="14" borderId="95" xfId="0" applyFont="1" applyFill="1" applyBorder="1" applyAlignment="1">
      <alignment horizontal="center" vertical="center" wrapText="1"/>
    </xf>
    <xf numFmtId="0" fontId="53" fillId="14" borderId="83" xfId="0" applyFont="1" applyFill="1" applyBorder="1" applyAlignment="1">
      <alignment horizontal="center" vertical="center" wrapText="1"/>
    </xf>
    <xf numFmtId="0" fontId="53" fillId="14" borderId="84" xfId="0" applyFont="1" applyFill="1" applyBorder="1" applyAlignment="1">
      <alignment horizontal="center" vertical="center" wrapText="1"/>
    </xf>
    <xf numFmtId="0" fontId="53" fillId="14" borderId="85" xfId="51" applyFont="1" applyFill="1" applyBorder="1" applyAlignment="1">
      <alignment horizontal="center" vertical="center" wrapText="1"/>
    </xf>
    <xf numFmtId="0" fontId="53" fillId="14" borderId="100" xfId="51" applyFont="1" applyFill="1" applyBorder="1" applyAlignment="1">
      <alignment horizontal="center" vertical="center" wrapText="1"/>
    </xf>
    <xf numFmtId="0" fontId="53" fillId="14" borderId="91" xfId="51" applyFont="1" applyFill="1" applyBorder="1" applyAlignment="1">
      <alignment horizontal="center" vertical="center" wrapText="1"/>
    </xf>
    <xf numFmtId="0" fontId="53" fillId="14" borderId="101" xfId="51" applyFont="1" applyFill="1" applyBorder="1" applyAlignment="1">
      <alignment horizontal="center" vertical="center" wrapText="1"/>
    </xf>
    <xf numFmtId="0" fontId="53" fillId="14" borderId="5" xfId="51" applyFont="1" applyFill="1" applyBorder="1" applyAlignment="1">
      <alignment horizontal="center" vertical="center"/>
    </xf>
    <xf numFmtId="0" fontId="53" fillId="14" borderId="86" xfId="51" applyFont="1" applyFill="1" applyBorder="1" applyAlignment="1">
      <alignment horizontal="center" vertical="center" wrapText="1"/>
    </xf>
    <xf numFmtId="0" fontId="53" fillId="14" borderId="89" xfId="51" applyFont="1" applyFill="1" applyBorder="1" applyAlignment="1">
      <alignment horizontal="center" vertical="center" wrapText="1"/>
    </xf>
    <xf numFmtId="0" fontId="53" fillId="14" borderId="92" xfId="0" applyFont="1" applyFill="1" applyBorder="1" applyAlignment="1">
      <alignment horizontal="center" vertical="center" wrapText="1"/>
    </xf>
    <xf numFmtId="0" fontId="53" fillId="14" borderId="0" xfId="51" applyFont="1" applyFill="1" applyAlignment="1">
      <alignment horizontal="center" vertical="center"/>
    </xf>
    <xf numFmtId="43" fontId="35" fillId="6" borderId="1" xfId="61" applyFont="1" applyFill="1" applyBorder="1" applyAlignment="1" applyProtection="1">
      <alignment horizontal="center" vertical="center"/>
    </xf>
    <xf numFmtId="43" fontId="35" fillId="6" borderId="3" xfId="61" applyFont="1" applyFill="1" applyBorder="1" applyAlignment="1" applyProtection="1">
      <alignment horizontal="center" vertical="center"/>
    </xf>
    <xf numFmtId="0" fontId="53" fillId="14" borderId="99" xfId="51" applyFont="1" applyFill="1" applyBorder="1" applyAlignment="1">
      <alignment horizontal="center" vertical="center"/>
    </xf>
    <xf numFmtId="0" fontId="53" fillId="14" borderId="0" xfId="51" applyFont="1" applyFill="1" applyAlignment="1">
      <alignment horizontal="center" vertical="center" wrapText="1"/>
    </xf>
    <xf numFmtId="0" fontId="53" fillId="14" borderId="115" xfId="51" applyFont="1" applyFill="1" applyBorder="1" applyAlignment="1">
      <alignment horizontal="center" vertical="center" wrapText="1"/>
    </xf>
    <xf numFmtId="0" fontId="53" fillId="14" borderId="116" xfId="51" applyFont="1" applyFill="1" applyBorder="1" applyAlignment="1">
      <alignment horizontal="center" vertical="center" wrapText="1"/>
    </xf>
    <xf numFmtId="0" fontId="53" fillId="14" borderId="117" xfId="51" applyFont="1" applyFill="1" applyBorder="1" applyAlignment="1">
      <alignment horizontal="center" vertical="center" wrapText="1"/>
    </xf>
    <xf numFmtId="0" fontId="53" fillId="14" borderId="83" xfId="51" applyFont="1" applyFill="1" applyBorder="1" applyAlignment="1">
      <alignment horizontal="center" vertical="center" wrapText="1"/>
    </xf>
    <xf numFmtId="0" fontId="53" fillId="14" borderId="93" xfId="51" applyFont="1" applyFill="1" applyBorder="1" applyAlignment="1">
      <alignment horizontal="center" vertical="center" wrapText="1"/>
    </xf>
    <xf numFmtId="0" fontId="53" fillId="14" borderId="102" xfId="51" applyFont="1" applyFill="1" applyBorder="1" applyAlignment="1">
      <alignment horizontal="center" vertical="center" wrapText="1"/>
    </xf>
    <xf numFmtId="0" fontId="53" fillId="14" borderId="94" xfId="51" applyFont="1" applyFill="1" applyBorder="1" applyAlignment="1">
      <alignment horizontal="center" vertical="center" wrapText="1"/>
    </xf>
    <xf numFmtId="0" fontId="53" fillId="14" borderId="95" xfId="51" applyFont="1" applyFill="1" applyBorder="1" applyAlignment="1">
      <alignment horizontal="center" vertical="center" wrapText="1"/>
    </xf>
    <xf numFmtId="43" fontId="35" fillId="17" borderId="1" xfId="61" applyFont="1" applyFill="1" applyBorder="1" applyAlignment="1" applyProtection="1">
      <alignment horizontal="center" vertical="center"/>
    </xf>
    <xf numFmtId="43" fontId="35" fillId="17" borderId="3" xfId="61" applyFont="1" applyFill="1" applyBorder="1" applyAlignment="1" applyProtection="1">
      <alignment horizontal="center" vertical="center"/>
    </xf>
    <xf numFmtId="0" fontId="53" fillId="14" borderId="4" xfId="51" applyFont="1" applyFill="1" applyBorder="1" applyAlignment="1">
      <alignment horizontal="center" vertical="center"/>
    </xf>
    <xf numFmtId="0" fontId="53" fillId="14" borderId="100" xfId="51" applyFont="1" applyFill="1" applyBorder="1" applyAlignment="1">
      <alignment horizontal="center" vertical="center"/>
    </xf>
    <xf numFmtId="0" fontId="53" fillId="14" borderId="8" xfId="51" applyFont="1" applyFill="1" applyBorder="1" applyAlignment="1">
      <alignment horizontal="center" vertical="center"/>
    </xf>
    <xf numFmtId="0" fontId="53" fillId="14" borderId="97" xfId="51" applyFont="1" applyFill="1" applyBorder="1" applyAlignment="1">
      <alignment horizontal="center" vertical="center"/>
    </xf>
    <xf numFmtId="0" fontId="53" fillId="14" borderId="11" xfId="51" applyFont="1" applyFill="1" applyBorder="1" applyAlignment="1">
      <alignment horizontal="center" vertical="center"/>
    </xf>
    <xf numFmtId="0" fontId="53" fillId="14" borderId="12" xfId="51" applyFont="1" applyFill="1" applyBorder="1" applyAlignment="1">
      <alignment horizontal="center" vertical="center"/>
    </xf>
    <xf numFmtId="0" fontId="53" fillId="14" borderId="98" xfId="51" applyFont="1" applyFill="1" applyBorder="1" applyAlignment="1">
      <alignment horizontal="center" vertical="center"/>
    </xf>
    <xf numFmtId="0" fontId="53" fillId="14" borderId="89" xfId="51" applyFont="1" applyFill="1" applyBorder="1" applyAlignment="1">
      <alignment horizontal="center" vertical="center"/>
    </xf>
    <xf numFmtId="0" fontId="53" fillId="14" borderId="108" xfId="51" applyFont="1" applyFill="1" applyBorder="1" applyAlignment="1">
      <alignment horizontal="center" vertical="center"/>
    </xf>
    <xf numFmtId="0" fontId="53" fillId="14" borderId="83" xfId="51" applyFont="1" applyFill="1" applyBorder="1" applyAlignment="1">
      <alignment horizontal="center" vertical="center"/>
    </xf>
    <xf numFmtId="0" fontId="53" fillId="14" borderId="91" xfId="51" applyFont="1" applyFill="1" applyBorder="1" applyAlignment="1">
      <alignment horizontal="center" vertical="center"/>
    </xf>
    <xf numFmtId="0" fontId="53" fillId="14" borderId="93" xfId="51" applyFont="1" applyFill="1" applyBorder="1" applyAlignment="1">
      <alignment horizontal="center" vertical="center"/>
    </xf>
    <xf numFmtId="0" fontId="32" fillId="0" borderId="4" xfId="51" applyFont="1" applyBorder="1" applyAlignment="1">
      <alignment horizontal="center"/>
    </xf>
    <xf numFmtId="0" fontId="32" fillId="0" borderId="5" xfId="51" applyFont="1" applyBorder="1" applyAlignment="1">
      <alignment horizontal="center"/>
    </xf>
    <xf numFmtId="0" fontId="32" fillId="0" borderId="6" xfId="51" applyFont="1" applyBorder="1" applyAlignment="1">
      <alignment horizontal="center"/>
    </xf>
    <xf numFmtId="0" fontId="32" fillId="0" borderId="8" xfId="51" applyFont="1" applyBorder="1" applyAlignment="1">
      <alignment horizontal="left"/>
    </xf>
    <xf numFmtId="0" fontId="32" fillId="0" borderId="0" xfId="51" applyFont="1" applyAlignment="1">
      <alignment horizontal="left"/>
    </xf>
    <xf numFmtId="0" fontId="32" fillId="0" borderId="9" xfId="51" applyFont="1" applyBorder="1" applyAlignment="1">
      <alignment horizontal="left"/>
    </xf>
    <xf numFmtId="0" fontId="32" fillId="0" borderId="11" xfId="51" applyFont="1" applyBorder="1" applyAlignment="1">
      <alignment horizontal="left"/>
    </xf>
    <xf numFmtId="0" fontId="32" fillId="0" borderId="12" xfId="51" applyFont="1" applyBorder="1" applyAlignment="1">
      <alignment horizontal="left"/>
    </xf>
    <xf numFmtId="0" fontId="32" fillId="0" borderId="13" xfId="51" applyFont="1" applyBorder="1" applyAlignment="1">
      <alignment horizontal="left"/>
    </xf>
    <xf numFmtId="0" fontId="33" fillId="0" borderId="1" xfId="51" applyFont="1" applyBorder="1" applyAlignment="1">
      <alignment horizontal="left" vertical="top"/>
    </xf>
    <xf numFmtId="0" fontId="33" fillId="0" borderId="2" xfId="51" applyFont="1" applyBorder="1" applyAlignment="1">
      <alignment horizontal="left" vertical="top"/>
    </xf>
    <xf numFmtId="0" fontId="33" fillId="0" borderId="3" xfId="51" applyFont="1" applyBorder="1" applyAlignment="1">
      <alignment horizontal="left" vertical="top"/>
    </xf>
    <xf numFmtId="43" fontId="35" fillId="17" borderId="2" xfId="61" applyFont="1" applyFill="1" applyBorder="1" applyAlignment="1" applyProtection="1">
      <alignment horizontal="center" vertical="center"/>
    </xf>
    <xf numFmtId="0" fontId="53" fillId="14" borderId="0" xfId="0" applyFont="1" applyFill="1" applyAlignment="1">
      <alignment horizontal="center" vertical="center" wrapText="1"/>
    </xf>
    <xf numFmtId="0" fontId="53" fillId="14" borderId="0" xfId="0" applyFont="1" applyFill="1" applyAlignment="1">
      <alignment horizontal="center" vertical="center"/>
    </xf>
    <xf numFmtId="0" fontId="53" fillId="14" borderId="9" xfId="0" applyFont="1" applyFill="1" applyBorder="1" applyAlignment="1">
      <alignment horizontal="center" vertical="center" wrapText="1"/>
    </xf>
    <xf numFmtId="0" fontId="36" fillId="14" borderId="0" xfId="0" applyFont="1" applyFill="1" applyAlignment="1">
      <alignment horizontal="center" vertical="center" wrapText="1"/>
    </xf>
    <xf numFmtId="0" fontId="36" fillId="14" borderId="0" xfId="0" applyFont="1" applyFill="1" applyAlignment="1">
      <alignment horizontal="center" vertical="center"/>
    </xf>
    <xf numFmtId="0" fontId="53" fillId="14" borderId="81" xfId="0" applyFont="1" applyFill="1" applyBorder="1" applyAlignment="1">
      <alignment horizontal="center" vertical="center" wrapText="1"/>
    </xf>
    <xf numFmtId="0" fontId="53" fillId="14" borderId="82" xfId="0" applyFont="1" applyFill="1" applyBorder="1" applyAlignment="1">
      <alignment horizontal="center" vertical="center" wrapText="1"/>
    </xf>
    <xf numFmtId="0" fontId="53" fillId="14" borderId="85" xfId="0" applyFont="1" applyFill="1" applyBorder="1" applyAlignment="1">
      <alignment horizontal="center" vertical="center" wrapText="1"/>
    </xf>
    <xf numFmtId="0" fontId="37" fillId="0" borderId="1" xfId="0" applyFont="1" applyBorder="1" applyAlignment="1">
      <alignment horizontal="left"/>
    </xf>
    <xf numFmtId="0" fontId="37" fillId="0" borderId="3" xfId="0" applyFont="1" applyBorder="1" applyAlignment="1">
      <alignment horizontal="left"/>
    </xf>
    <xf numFmtId="0" fontId="53" fillId="14" borderId="100" xfId="0" applyFont="1" applyFill="1" applyBorder="1" applyAlignment="1">
      <alignment horizontal="center" vertical="center" wrapText="1"/>
    </xf>
    <xf numFmtId="0" fontId="33" fillId="0" borderId="10" xfId="0" applyFont="1" applyBorder="1" applyAlignment="1">
      <alignment horizontal="left" vertical="top" wrapText="1"/>
    </xf>
    <xf numFmtId="0" fontId="33" fillId="0" borderId="106" xfId="0" applyFont="1" applyBorder="1" applyAlignment="1">
      <alignment horizontal="left" vertical="top" wrapText="1"/>
    </xf>
    <xf numFmtId="165" fontId="35" fillId="0" borderId="10" xfId="50" applyNumberFormat="1" applyFont="1" applyFill="1" applyBorder="1" applyAlignment="1" applyProtection="1">
      <alignment horizontal="center"/>
    </xf>
    <xf numFmtId="165" fontId="35" fillId="0" borderId="14" xfId="50" applyNumberFormat="1" applyFont="1" applyFill="1" applyBorder="1" applyAlignment="1" applyProtection="1">
      <alignment horizontal="center"/>
    </xf>
    <xf numFmtId="10" fontId="35" fillId="0" borderId="10" xfId="49" applyNumberFormat="1" applyFont="1" applyFill="1" applyBorder="1" applyAlignment="1" applyProtection="1">
      <alignment horizontal="center"/>
    </xf>
    <xf numFmtId="10" fontId="35" fillId="0" borderId="14" xfId="49" applyNumberFormat="1" applyFont="1" applyFill="1" applyBorder="1" applyAlignment="1" applyProtection="1">
      <alignment horizontal="center"/>
    </xf>
    <xf numFmtId="43" fontId="35" fillId="17" borderId="10" xfId="61" applyFont="1" applyFill="1" applyBorder="1" applyAlignment="1" applyProtection="1">
      <alignment horizontal="center"/>
    </xf>
    <xf numFmtId="43" fontId="35" fillId="17" borderId="14" xfId="61" applyFont="1" applyFill="1" applyBorder="1" applyAlignment="1" applyProtection="1">
      <alignment horizontal="center"/>
    </xf>
    <xf numFmtId="0" fontId="33" fillId="0" borderId="7" xfId="0" applyFont="1" applyBorder="1" applyAlignment="1">
      <alignment horizontal="left" vertical="top" wrapText="1"/>
    </xf>
    <xf numFmtId="43" fontId="35" fillId="0" borderId="7" xfId="61" applyFont="1" applyFill="1" applyBorder="1" applyAlignment="1" applyProtection="1">
      <alignment horizontal="center"/>
    </xf>
    <xf numFmtId="43" fontId="35" fillId="0" borderId="14" xfId="61" applyFont="1" applyFill="1" applyBorder="1" applyAlignment="1" applyProtection="1">
      <alignment horizontal="center"/>
    </xf>
    <xf numFmtId="10" fontId="50" fillId="0" borderId="7" xfId="49" applyNumberFormat="1" applyFont="1" applyFill="1" applyBorder="1" applyAlignment="1" applyProtection="1">
      <alignment horizontal="center"/>
    </xf>
    <xf numFmtId="10" fontId="50" fillId="0" borderId="14" xfId="49" applyNumberFormat="1" applyFont="1" applyFill="1" applyBorder="1" applyAlignment="1" applyProtection="1">
      <alignment horizontal="center"/>
    </xf>
    <xf numFmtId="43" fontId="35" fillId="17" borderId="7" xfId="61" applyFont="1" applyFill="1" applyBorder="1" applyAlignment="1" applyProtection="1">
      <alignment horizontal="center"/>
    </xf>
    <xf numFmtId="165" fontId="53" fillId="14" borderId="0" xfId="61" applyNumberFormat="1" applyFont="1" applyFill="1" applyBorder="1" applyAlignment="1">
      <alignment horizontal="center" vertical="center" wrapText="1"/>
    </xf>
    <xf numFmtId="0" fontId="33" fillId="0" borderId="4" xfId="51" applyFont="1" applyBorder="1" applyAlignment="1">
      <alignment wrapText="1"/>
    </xf>
    <xf numFmtId="0" fontId="33" fillId="0" borderId="5" xfId="51" applyFont="1" applyBorder="1" applyAlignment="1">
      <alignment wrapText="1"/>
    </xf>
    <xf numFmtId="0" fontId="33" fillId="0" borderId="6" xfId="51" applyFont="1" applyBorder="1" applyAlignment="1">
      <alignment wrapText="1"/>
    </xf>
    <xf numFmtId="0" fontId="33" fillId="0" borderId="0" xfId="51" applyFont="1" applyAlignment="1">
      <alignment vertical="top" wrapText="1"/>
    </xf>
    <xf numFmtId="0" fontId="33" fillId="0" borderId="9" xfId="51" applyFont="1" applyBorder="1" applyAlignment="1">
      <alignment vertical="top" wrapText="1"/>
    </xf>
    <xf numFmtId="0" fontId="33" fillId="0" borderId="8" xfId="51" applyFont="1" applyBorder="1" applyAlignment="1">
      <alignment wrapText="1"/>
    </xf>
    <xf numFmtId="0" fontId="33" fillId="0" borderId="0" xfId="51" applyFont="1" applyAlignment="1">
      <alignment wrapText="1"/>
    </xf>
    <xf numFmtId="0" fontId="33" fillId="0" borderId="9" xfId="51" applyFont="1" applyBorder="1" applyAlignment="1">
      <alignment wrapText="1"/>
    </xf>
    <xf numFmtId="0" fontId="53" fillId="14" borderId="0" xfId="51" applyFont="1" applyFill="1" applyAlignment="1">
      <alignment horizontal="left" vertical="center"/>
    </xf>
    <xf numFmtId="0" fontId="33" fillId="0" borderId="0" xfId="51" applyFont="1" applyAlignment="1">
      <alignment horizontal="left" vertical="top" wrapText="1"/>
    </xf>
    <xf numFmtId="0" fontId="33" fillId="0" borderId="9" xfId="51" applyFont="1" applyBorder="1" applyAlignment="1">
      <alignment horizontal="left" vertical="top" wrapText="1"/>
    </xf>
    <xf numFmtId="0" fontId="51" fillId="18" borderId="15" xfId="51" applyFont="1" applyFill="1" applyBorder="1" applyAlignment="1">
      <alignment horizontal="center" vertical="center" wrapText="1"/>
    </xf>
    <xf numFmtId="0" fontId="32" fillId="0" borderId="15" xfId="51" applyFont="1" applyBorder="1" applyAlignment="1">
      <alignment horizontal="center" vertical="center"/>
    </xf>
    <xf numFmtId="0" fontId="32" fillId="0" borderId="8" xfId="51" applyFont="1" applyBorder="1" applyAlignment="1">
      <alignment vertical="center" wrapText="1"/>
    </xf>
    <xf numFmtId="0" fontId="32" fillId="0" borderId="0" xfId="51" applyFont="1" applyAlignment="1">
      <alignment vertical="center" wrapText="1"/>
    </xf>
    <xf numFmtId="0" fontId="32" fillId="0" borderId="9" xfId="51" applyFont="1" applyBorder="1" applyAlignment="1">
      <alignment vertical="center" wrapText="1"/>
    </xf>
    <xf numFmtId="0" fontId="32" fillId="0" borderId="11" xfId="51" applyFont="1" applyBorder="1" applyAlignment="1">
      <alignment vertical="center" wrapText="1"/>
    </xf>
    <xf numFmtId="0" fontId="32" fillId="0" borderId="12" xfId="51" applyFont="1" applyBorder="1" applyAlignment="1">
      <alignment vertical="center" wrapText="1"/>
    </xf>
    <xf numFmtId="0" fontId="32" fillId="0" borderId="13" xfId="51" applyFont="1" applyBorder="1" applyAlignment="1">
      <alignment vertical="center" wrapText="1"/>
    </xf>
    <xf numFmtId="43" fontId="35" fillId="17" borderId="6" xfId="61" applyFont="1" applyFill="1" applyBorder="1" applyAlignment="1" applyProtection="1">
      <alignment vertical="center"/>
    </xf>
    <xf numFmtId="43" fontId="35" fillId="17" borderId="13" xfId="61" applyFont="1" applyFill="1" applyBorder="1" applyAlignment="1" applyProtection="1">
      <alignment vertical="center"/>
    </xf>
    <xf numFmtId="0" fontId="51" fillId="18" borderId="0" xfId="51" applyFont="1" applyFill="1" applyAlignment="1">
      <alignment horizontal="center" vertical="center" wrapText="1"/>
    </xf>
    <xf numFmtId="0" fontId="53" fillId="14" borderId="59" xfId="0" applyFont="1" applyFill="1" applyBorder="1" applyAlignment="1">
      <alignment horizontal="center" vertical="center" wrapText="1"/>
    </xf>
    <xf numFmtId="0" fontId="53" fillId="14" borderId="62" xfId="0" applyFont="1" applyFill="1" applyBorder="1" applyAlignment="1">
      <alignment horizontal="center" vertical="center" wrapText="1"/>
    </xf>
    <xf numFmtId="0" fontId="53" fillId="14" borderId="17" xfId="0" applyFont="1" applyFill="1" applyBorder="1" applyAlignment="1">
      <alignment horizontal="center" vertical="center" wrapText="1"/>
    </xf>
    <xf numFmtId="0" fontId="53" fillId="14" borderId="18" xfId="0" applyFont="1" applyFill="1" applyBorder="1" applyAlignment="1">
      <alignment horizontal="center" vertical="center" wrapText="1"/>
    </xf>
    <xf numFmtId="0" fontId="53" fillId="14" borderId="19" xfId="0" applyFont="1" applyFill="1" applyBorder="1" applyAlignment="1">
      <alignment horizontal="center" vertical="center" wrapText="1"/>
    </xf>
    <xf numFmtId="0" fontId="53" fillId="14" borderId="20" xfId="0" applyFont="1" applyFill="1" applyBorder="1" applyAlignment="1">
      <alignment horizontal="center" vertical="center" wrapText="1"/>
    </xf>
    <xf numFmtId="0" fontId="56" fillId="14" borderId="59" xfId="0" applyFont="1" applyFill="1" applyBorder="1" applyAlignment="1">
      <alignment horizontal="center" vertical="center" wrapText="1"/>
    </xf>
    <xf numFmtId="0" fontId="56" fillId="14" borderId="62" xfId="0" applyFont="1" applyFill="1" applyBorder="1" applyAlignment="1">
      <alignment horizontal="center" vertical="center" wrapText="1"/>
    </xf>
    <xf numFmtId="0" fontId="53" fillId="14" borderId="60" xfId="0" applyFont="1" applyFill="1" applyBorder="1" applyAlignment="1">
      <alignment horizontal="center" vertical="center" wrapText="1"/>
    </xf>
    <xf numFmtId="0" fontId="53" fillId="14" borderId="63" xfId="0" applyFont="1" applyFill="1" applyBorder="1" applyAlignment="1">
      <alignment horizontal="center" vertical="center" wrapText="1"/>
    </xf>
    <xf numFmtId="0" fontId="53" fillId="14" borderId="61" xfId="0" applyFont="1" applyFill="1" applyBorder="1" applyAlignment="1">
      <alignment horizontal="center" vertical="center" wrapText="1"/>
    </xf>
    <xf numFmtId="0" fontId="53" fillId="14" borderId="64" xfId="0" applyFont="1" applyFill="1" applyBorder="1" applyAlignment="1">
      <alignment horizontal="center" vertical="center" wrapText="1"/>
    </xf>
    <xf numFmtId="0" fontId="53" fillId="14" borderId="7" xfId="0" applyFont="1" applyFill="1" applyBorder="1" applyAlignment="1">
      <alignment horizontal="center" vertical="center"/>
    </xf>
    <xf numFmtId="0" fontId="53" fillId="14" borderId="14" xfId="0" applyFont="1" applyFill="1" applyBorder="1" applyAlignment="1">
      <alignment horizontal="center" vertical="center"/>
    </xf>
    <xf numFmtId="0" fontId="53" fillId="14" borderId="7" xfId="0" applyFont="1" applyFill="1" applyBorder="1" applyAlignment="1">
      <alignment horizontal="center" vertical="center" wrapText="1"/>
    </xf>
    <xf numFmtId="0" fontId="53" fillId="14" borderId="14" xfId="0" applyFont="1" applyFill="1" applyBorder="1" applyAlignment="1">
      <alignment horizontal="center" vertical="center" wrapText="1"/>
    </xf>
    <xf numFmtId="0" fontId="55" fillId="0" borderId="15" xfId="0" applyFont="1" applyBorder="1" applyAlignment="1">
      <alignment horizontal="center" vertical="center"/>
    </xf>
    <xf numFmtId="0" fontId="53" fillId="14" borderId="8" xfId="0" applyFont="1" applyFill="1" applyBorder="1" applyAlignment="1">
      <alignment horizontal="center" vertical="center" wrapText="1"/>
    </xf>
    <xf numFmtId="0" fontId="55" fillId="0" borderId="15" xfId="0" applyFont="1" applyBorder="1" applyAlignment="1">
      <alignment horizontal="left"/>
    </xf>
    <xf numFmtId="0" fontId="53" fillId="14" borderId="1" xfId="0" applyFont="1" applyFill="1" applyBorder="1" applyAlignment="1">
      <alignment horizontal="center" vertical="center"/>
    </xf>
    <xf numFmtId="0" fontId="53" fillId="14" borderId="2" xfId="0" applyFont="1" applyFill="1" applyBorder="1" applyAlignment="1">
      <alignment horizontal="center" vertical="center"/>
    </xf>
    <xf numFmtId="0" fontId="53" fillId="14" borderId="3" xfId="0" applyFont="1" applyFill="1" applyBorder="1" applyAlignment="1">
      <alignment horizontal="center" vertical="center"/>
    </xf>
  </cellXfs>
  <cellStyles count="65">
    <cellStyle name="Comma" xfId="61" builtinId="3"/>
    <cellStyle name="Comma 2" xfId="48" xr:uid="{00000000-0005-0000-0000-000001000000}"/>
    <cellStyle name="Comma 2 2" xfId="55" xr:uid="{00000000-0005-0000-0000-000002000000}"/>
    <cellStyle name="Comma 3" xfId="50" xr:uid="{00000000-0005-0000-0000-000003000000}"/>
    <cellStyle name="Comma 4" xfId="53" xr:uid="{00000000-0005-0000-0000-000004000000}"/>
    <cellStyle name="Comma 5" xfId="58" xr:uid="{00000000-0005-0000-0000-000005000000}"/>
    <cellStyle name="Comma 6" xfId="62" xr:uid="{00000000-0005-0000-0000-000006000000}"/>
    <cellStyle name="Normal" xfId="0" builtinId="0"/>
    <cellStyle name="Normal 10" xfId="11" xr:uid="{00000000-0005-0000-0000-000008000000}"/>
    <cellStyle name="Normal 10 2" xfId="18" xr:uid="{00000000-0005-0000-0000-000009000000}"/>
    <cellStyle name="Normal 10 2 2" xfId="33" xr:uid="{00000000-0005-0000-0000-00000A000000}"/>
    <cellStyle name="Normal 10 2 3" xfId="47" xr:uid="{00000000-0005-0000-0000-00000B000000}"/>
    <cellStyle name="Normal 10 3" xfId="26" xr:uid="{00000000-0005-0000-0000-00000C000000}"/>
    <cellStyle name="Normal 10 4" xfId="40" xr:uid="{00000000-0005-0000-0000-00000D000000}"/>
    <cellStyle name="Normal 11" xfId="19" xr:uid="{00000000-0005-0000-0000-00000E000000}"/>
    <cellStyle name="Normal 12" xfId="51" xr:uid="{00000000-0005-0000-0000-00000F000000}"/>
    <cellStyle name="Normal 13" xfId="59" xr:uid="{00000000-0005-0000-0000-000010000000}"/>
    <cellStyle name="Normal 14" xfId="57" xr:uid="{00000000-0005-0000-0000-000011000000}"/>
    <cellStyle name="Normal 15" xfId="64" xr:uid="{00000000-0005-0000-0000-000012000000}"/>
    <cellStyle name="Normal 16" xfId="56" xr:uid="{00000000-0005-0000-0000-000013000000}"/>
    <cellStyle name="Normal 2" xfId="2" xr:uid="{00000000-0005-0000-0000-000014000000}"/>
    <cellStyle name="Normal 2 2" xfId="1" xr:uid="{00000000-0005-0000-0000-000015000000}"/>
    <cellStyle name="Normal 2 2 2" xfId="3" xr:uid="{00000000-0005-0000-0000-000016000000}"/>
    <cellStyle name="Normal 2 3" xfId="54" xr:uid="{00000000-0005-0000-0000-000017000000}"/>
    <cellStyle name="Normal 3" xfId="4" xr:uid="{00000000-0005-0000-0000-000018000000}"/>
    <cellStyle name="Normal 3 2" xfId="12" xr:uid="{00000000-0005-0000-0000-000019000000}"/>
    <cellStyle name="Normal 3 2 2" xfId="27" xr:uid="{00000000-0005-0000-0000-00001A000000}"/>
    <cellStyle name="Normal 3 2 3" xfId="41" xr:uid="{00000000-0005-0000-0000-00001B000000}"/>
    <cellStyle name="Normal 3 3" xfId="20" xr:uid="{00000000-0005-0000-0000-00001C000000}"/>
    <cellStyle name="Normal 3 4" xfId="34" xr:uid="{00000000-0005-0000-0000-00001D000000}"/>
    <cellStyle name="Normal 4" xfId="5" xr:uid="{00000000-0005-0000-0000-00001E000000}"/>
    <cellStyle name="Normal 4 2" xfId="13" xr:uid="{00000000-0005-0000-0000-00001F000000}"/>
    <cellStyle name="Normal 4 2 2" xfId="28" xr:uid="{00000000-0005-0000-0000-000020000000}"/>
    <cellStyle name="Normal 4 2 3" xfId="42" xr:uid="{00000000-0005-0000-0000-000021000000}"/>
    <cellStyle name="Normal 4 3" xfId="21" xr:uid="{00000000-0005-0000-0000-000022000000}"/>
    <cellStyle name="Normal 4 4" xfId="35" xr:uid="{00000000-0005-0000-0000-000023000000}"/>
    <cellStyle name="Normal 5" xfId="6" xr:uid="{00000000-0005-0000-0000-000024000000}"/>
    <cellStyle name="Normal 5 2" xfId="14" xr:uid="{00000000-0005-0000-0000-000025000000}"/>
    <cellStyle name="Normal 5 2 2" xfId="29" xr:uid="{00000000-0005-0000-0000-000026000000}"/>
    <cellStyle name="Normal 5 2 3" xfId="43" xr:uid="{00000000-0005-0000-0000-000027000000}"/>
    <cellStyle name="Normal 5 3" xfId="22" xr:uid="{00000000-0005-0000-0000-000028000000}"/>
    <cellStyle name="Normal 5 4" xfId="36" xr:uid="{00000000-0005-0000-0000-000029000000}"/>
    <cellStyle name="Normal 6" xfId="7" xr:uid="{00000000-0005-0000-0000-00002A000000}"/>
    <cellStyle name="Normal 7" xfId="8" xr:uid="{00000000-0005-0000-0000-00002B000000}"/>
    <cellStyle name="Normal 7 2" xfId="15" xr:uid="{00000000-0005-0000-0000-00002C000000}"/>
    <cellStyle name="Normal 7 2 2" xfId="30" xr:uid="{00000000-0005-0000-0000-00002D000000}"/>
    <cellStyle name="Normal 7 2 3" xfId="44" xr:uid="{00000000-0005-0000-0000-00002E000000}"/>
    <cellStyle name="Normal 7 3" xfId="23" xr:uid="{00000000-0005-0000-0000-00002F000000}"/>
    <cellStyle name="Normal 7 4" xfId="37" xr:uid="{00000000-0005-0000-0000-000030000000}"/>
    <cellStyle name="Normal 8" xfId="9" xr:uid="{00000000-0005-0000-0000-000031000000}"/>
    <cellStyle name="Normal 8 2" xfId="16" xr:uid="{00000000-0005-0000-0000-000032000000}"/>
    <cellStyle name="Normal 8 2 2" xfId="31" xr:uid="{00000000-0005-0000-0000-000033000000}"/>
    <cellStyle name="Normal 8 2 3" xfId="45" xr:uid="{00000000-0005-0000-0000-000034000000}"/>
    <cellStyle name="Normal 8 3" xfId="24" xr:uid="{00000000-0005-0000-0000-000035000000}"/>
    <cellStyle name="Normal 8 4" xfId="38" xr:uid="{00000000-0005-0000-0000-000036000000}"/>
    <cellStyle name="Normal 9" xfId="10" xr:uid="{00000000-0005-0000-0000-000037000000}"/>
    <cellStyle name="Normal 9 2" xfId="17" xr:uid="{00000000-0005-0000-0000-000038000000}"/>
    <cellStyle name="Normal 9 2 2" xfId="32" xr:uid="{00000000-0005-0000-0000-000039000000}"/>
    <cellStyle name="Normal 9 2 3" xfId="46" xr:uid="{00000000-0005-0000-0000-00003A000000}"/>
    <cellStyle name="Normal 9 3" xfId="25" xr:uid="{00000000-0005-0000-0000-00003B000000}"/>
    <cellStyle name="Normal 9 4" xfId="39" xr:uid="{00000000-0005-0000-0000-00003C000000}"/>
    <cellStyle name="Note 2" xfId="52" xr:uid="{00000000-0005-0000-0000-00003D000000}"/>
    <cellStyle name="Percent" xfId="60" builtinId="5"/>
    <cellStyle name="Percent 2" xfId="49" xr:uid="{00000000-0005-0000-0000-00003F000000}"/>
    <cellStyle name="Percent 2 2" xfId="63" xr:uid="{00000000-0005-0000-0000-000040000000}"/>
  </cellStyles>
  <dxfs count="9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1"/>
        </patternFill>
      </fill>
      <border>
        <left style="thin">
          <color auto="1"/>
        </left>
        <right style="thin">
          <color auto="1"/>
        </right>
        <top style="thin">
          <color auto="1"/>
        </top>
        <bottom style="thin">
          <color auto="1"/>
        </bottom>
        <vertical/>
        <horizontal/>
      </border>
    </dxf>
    <dxf>
      <font>
        <color theme="1"/>
      </font>
      <fill>
        <patternFill>
          <bgColor theme="1"/>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006100"/>
      </font>
      <fill>
        <patternFill>
          <bgColor rgb="FFC6EFCE"/>
        </patternFill>
      </fill>
    </dxf>
    <dxf>
      <font>
        <color theme="1"/>
      </font>
      <fill>
        <patternFill>
          <bgColor theme="1"/>
        </patternFill>
      </fill>
      <border>
        <left style="thin">
          <color auto="1"/>
        </left>
        <right style="thin">
          <color auto="1"/>
        </right>
        <top style="thin">
          <color auto="1"/>
        </top>
        <bottom style="thin">
          <color auto="1"/>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5" tint="0.79998168889431442"/>
      </font>
      <fill>
        <patternFill>
          <bgColor rgb="FFC0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style="thin">
          <color auto="1"/>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rgb="FFFFFF00"/>
      </font>
      <fill>
        <patternFill>
          <bgColor rgb="FFFF0000"/>
        </patternFill>
      </fill>
    </dxf>
    <dxf>
      <font>
        <color theme="0"/>
      </font>
      <fill>
        <patternFill>
          <bgColor theme="0"/>
        </patternFill>
      </fill>
      <border>
        <left style="thin">
          <color auto="1"/>
        </left>
        <right/>
        <top/>
        <bottom/>
        <vertical/>
        <horizontal/>
      </border>
    </dxf>
    <dxf>
      <font>
        <color theme="1"/>
      </font>
      <fill>
        <patternFill>
          <bgColor theme="1"/>
        </patternFill>
      </fill>
      <border>
        <left style="thin">
          <color auto="1"/>
        </left>
        <right style="thin">
          <color auto="1"/>
        </right>
        <top style="thin">
          <color auto="1"/>
        </top>
        <bottom style="thin">
          <color auto="1"/>
        </bottom>
        <vertical/>
        <horizontal/>
      </border>
    </dxf>
    <dxf>
      <font>
        <color theme="1"/>
      </font>
      <fill>
        <patternFill>
          <bgColor theme="1"/>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ont>
        <color theme="1"/>
      </font>
      <fill>
        <patternFill>
          <bgColor theme="1"/>
        </patternFill>
      </fill>
      <border>
        <left style="thin">
          <color auto="1"/>
        </left>
        <right style="thin">
          <color auto="1"/>
        </right>
        <top style="thin">
          <color auto="1"/>
        </top>
        <bottom style="thin">
          <color auto="1"/>
        </bottom>
        <vertical/>
        <horizontal/>
      </border>
    </dxf>
    <dxf>
      <font>
        <color theme="1"/>
      </font>
      <fill>
        <patternFill>
          <bgColor theme="1"/>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theme="1" tint="0.499984740745262"/>
      </font>
      <fill>
        <patternFill>
          <bgColor theme="1" tint="0.499984740745262"/>
        </patternFill>
      </fill>
      <border>
        <left/>
        <right/>
        <top/>
        <bottom/>
      </border>
    </dxf>
    <dxf>
      <font>
        <color theme="5" tint="0.79998168889431442"/>
      </font>
      <fill>
        <patternFill>
          <bgColor rgb="FFC000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5F7F4"/>
      <color rgb="FFCCFFCC"/>
      <color rgb="FF206E63"/>
      <color rgb="FF20636E"/>
      <color rgb="FFFFFF99"/>
      <color rgb="FF8064A0"/>
      <color rgb="FF8064A2"/>
      <color rgb="FFFFFFCC"/>
      <color rgb="FF8030A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0</xdr:row>
      <xdr:rowOff>63499</xdr:rowOff>
    </xdr:from>
    <xdr:to>
      <xdr:col>1</xdr:col>
      <xdr:colOff>1391972</xdr:colOff>
      <xdr:row>7</xdr:row>
      <xdr:rowOff>88899</xdr:rowOff>
    </xdr:to>
    <xdr:pic>
      <xdr:nvPicPr>
        <xdr:cNvPr id="2" name="Picture 5">
          <a:extLst>
            <a:ext uri="{FF2B5EF4-FFF2-40B4-BE49-F238E27FC236}">
              <a16:creationId xmlns:a16="http://schemas.microsoft.com/office/drawing/2014/main" id="{EFDEE04A-A466-4C47-A646-CD3D679701B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141" b="13782"/>
        <a:stretch/>
      </xdr:blipFill>
      <xdr:spPr bwMode="auto">
        <a:xfrm>
          <a:off x="7937" y="63499"/>
          <a:ext cx="1616075" cy="1181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xdr:colOff>
      <xdr:row>0</xdr:row>
      <xdr:rowOff>103187</xdr:rowOff>
    </xdr:from>
    <xdr:to>
      <xdr:col>1</xdr:col>
      <xdr:colOff>1377949</xdr:colOff>
      <xdr:row>7</xdr:row>
      <xdr:rowOff>117474</xdr:rowOff>
    </xdr:to>
    <xdr:pic>
      <xdr:nvPicPr>
        <xdr:cNvPr id="6" name="Picture 5">
          <a:extLst>
            <a:ext uri="{FF2B5EF4-FFF2-40B4-BE49-F238E27FC236}">
              <a16:creationId xmlns:a16="http://schemas.microsoft.com/office/drawing/2014/main" id="{C3C8F653-3154-41C9-B3D0-82F39534BE0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141" b="13782"/>
        <a:stretch/>
      </xdr:blipFill>
      <xdr:spPr bwMode="auto">
        <a:xfrm>
          <a:off x="7937" y="103187"/>
          <a:ext cx="1616075" cy="11811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AMBD Corporate Colours">
      <a:dk1>
        <a:sysClr val="windowText" lastClr="000000"/>
      </a:dk1>
      <a:lt1>
        <a:sysClr val="window" lastClr="FFFFFF"/>
      </a:lt1>
      <a:dk2>
        <a:srgbClr val="44546A"/>
      </a:dk2>
      <a:lt2>
        <a:srgbClr val="E7E6E6"/>
      </a:lt2>
      <a:accent1>
        <a:srgbClr val="206E63"/>
      </a:accent1>
      <a:accent2>
        <a:srgbClr val="D4C029"/>
      </a:accent2>
      <a:accent3>
        <a:srgbClr val="FCF8EA"/>
      </a:accent3>
      <a:accent4>
        <a:srgbClr val="343839"/>
      </a:accent4>
      <a:accent5>
        <a:srgbClr val="DA1F27"/>
      </a:accent5>
      <a:accent6>
        <a:srgbClr val="004F45"/>
      </a:accent6>
      <a:hlink>
        <a:srgbClr val="0563C1"/>
      </a:hlink>
      <a:folHlink>
        <a:srgbClr val="954F72"/>
      </a:folHlink>
    </a:clrScheme>
    <a:fontScheme name="AMBD Corporate Fonts">
      <a:majorFont>
        <a:latin typeface="Geomanist Bold"/>
        <a:ea typeface=""/>
        <a:cs typeface=""/>
      </a:majorFont>
      <a:minorFont>
        <a:latin typeface="Geomanis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9"/>
  <sheetViews>
    <sheetView showGridLines="0" tabSelected="1" zoomScale="80" zoomScaleNormal="80" zoomScaleSheetLayoutView="90" workbookViewId="0">
      <selection activeCell="C28" sqref="C28"/>
    </sheetView>
  </sheetViews>
  <sheetFormatPr defaultColWidth="9.1796875" defaultRowHeight="13" x14ac:dyDescent="0.3"/>
  <cols>
    <col min="1" max="1" width="3.54296875" style="6" customWidth="1"/>
    <col min="2" max="2" width="50.54296875" style="6" bestFit="1" customWidth="1"/>
    <col min="3" max="3" width="82.54296875" style="6" customWidth="1"/>
    <col min="4" max="4" width="2.81640625" style="6" customWidth="1"/>
    <col min="5" max="5" width="89.1796875" style="6" customWidth="1"/>
    <col min="6" max="6" width="17.1796875" style="6" customWidth="1"/>
    <col min="7" max="9" width="9.1796875" style="6"/>
    <col min="10" max="10" width="9.1796875" style="6" customWidth="1"/>
    <col min="11" max="16384" width="9.1796875" style="6"/>
  </cols>
  <sheetData>
    <row r="1" spans="2:10" s="5" customFormat="1" x14ac:dyDescent="0.25">
      <c r="B1" s="502"/>
      <c r="C1" s="4"/>
    </row>
    <row r="2" spans="2:10" s="5" customFormat="1" x14ac:dyDescent="0.25">
      <c r="B2" s="502"/>
      <c r="C2" s="4"/>
    </row>
    <row r="3" spans="2:10" s="5" customFormat="1" x14ac:dyDescent="0.25">
      <c r="B3" s="502"/>
      <c r="C3" s="4"/>
    </row>
    <row r="4" spans="2:10" s="5" customFormat="1" x14ac:dyDescent="0.25">
      <c r="B4" s="502"/>
      <c r="C4" s="4"/>
    </row>
    <row r="5" spans="2:10" s="5" customFormat="1" x14ac:dyDescent="0.25">
      <c r="B5" s="502"/>
      <c r="C5" s="4"/>
    </row>
    <row r="6" spans="2:10" s="5" customFormat="1" x14ac:dyDescent="0.25">
      <c r="B6" s="502"/>
      <c r="C6" s="4"/>
    </row>
    <row r="7" spans="2:10" s="5" customFormat="1" x14ac:dyDescent="0.25">
      <c r="B7" s="502"/>
      <c r="C7" s="4"/>
    </row>
    <row r="8" spans="2:10" s="5" customFormat="1" x14ac:dyDescent="0.25">
      <c r="B8" s="502"/>
      <c r="C8" s="4"/>
    </row>
    <row r="9" spans="2:10" ht="15.5" x14ac:dyDescent="0.3">
      <c r="B9" s="460" t="s">
        <v>0</v>
      </c>
      <c r="C9" s="238"/>
    </row>
    <row r="11" spans="2:10" x14ac:dyDescent="0.3">
      <c r="B11" s="22" t="s">
        <v>1</v>
      </c>
      <c r="C11" s="486"/>
    </row>
    <row r="12" spans="2:10" x14ac:dyDescent="0.3">
      <c r="B12" s="22" t="s">
        <v>2</v>
      </c>
      <c r="C12" s="486"/>
      <c r="D12" s="237" t="s">
        <v>3</v>
      </c>
      <c r="E12" s="501" t="s">
        <v>4</v>
      </c>
      <c r="J12" s="17" t="str">
        <f>IF(C12="Takaful Operator","Family Takaful",IF(C12="Conventional Insurer","Life Insurer",""))</f>
        <v/>
      </c>
    </row>
    <row r="13" spans="2:10" x14ac:dyDescent="0.3">
      <c r="B13" s="22" t="s">
        <v>5</v>
      </c>
      <c r="C13" s="487"/>
      <c r="D13" s="237" t="s">
        <v>3</v>
      </c>
      <c r="E13" s="216" t="s">
        <v>4</v>
      </c>
      <c r="J13" s="17" t="str">
        <f>IF(C12="Takaful Operator","General Takaful",IF(C12="Conventional Insurer","General Insurer",""))</f>
        <v/>
      </c>
    </row>
    <row r="14" spans="2:10" ht="14" x14ac:dyDescent="0.3">
      <c r="B14" s="22"/>
      <c r="C14" s="15"/>
    </row>
    <row r="15" spans="2:10" s="7" customFormat="1" ht="50.15" customHeight="1" x14ac:dyDescent="0.25">
      <c r="B15" s="138" t="s">
        <v>6</v>
      </c>
      <c r="C15" s="488"/>
    </row>
    <row r="16" spans="2:10" ht="14" x14ac:dyDescent="0.3">
      <c r="B16" s="22" t="s">
        <v>7</v>
      </c>
      <c r="C16" s="15"/>
    </row>
    <row r="17" spans="2:3" x14ac:dyDescent="0.3">
      <c r="B17" s="459" t="s">
        <v>8</v>
      </c>
      <c r="C17" s="488"/>
    </row>
    <row r="18" spans="2:3" x14ac:dyDescent="0.3">
      <c r="B18" s="459" t="s">
        <v>9</v>
      </c>
      <c r="C18" s="488"/>
    </row>
    <row r="19" spans="2:3" x14ac:dyDescent="0.3">
      <c r="B19" s="459" t="s">
        <v>10</v>
      </c>
      <c r="C19" s="488"/>
    </row>
    <row r="20" spans="2:3" ht="14" x14ac:dyDescent="0.3">
      <c r="B20" s="22"/>
      <c r="C20" s="15"/>
    </row>
    <row r="21" spans="2:3" x14ac:dyDescent="0.3">
      <c r="B21" s="22" t="s">
        <v>11</v>
      </c>
      <c r="C21" s="489"/>
    </row>
    <row r="22" spans="2:3" x14ac:dyDescent="0.3">
      <c r="C22" s="461"/>
    </row>
    <row r="23" spans="2:3" x14ac:dyDescent="0.3">
      <c r="B23" s="6" t="s">
        <v>705</v>
      </c>
      <c r="C23" s="461"/>
    </row>
    <row r="24" spans="2:3" x14ac:dyDescent="0.3">
      <c r="B24" s="6" t="s">
        <v>703</v>
      </c>
      <c r="C24" s="488"/>
    </row>
    <row r="25" spans="2:3" ht="28" customHeight="1" x14ac:dyDescent="0.3">
      <c r="B25" s="7" t="s">
        <v>704</v>
      </c>
      <c r="C25" s="488"/>
    </row>
    <row r="26" spans="2:3" x14ac:dyDescent="0.3">
      <c r="C26" s="461"/>
    </row>
    <row r="27" spans="2:3" x14ac:dyDescent="0.3">
      <c r="B27" s="6" t="s">
        <v>706</v>
      </c>
    </row>
    <row r="28" spans="2:3" x14ac:dyDescent="0.3">
      <c r="B28" s="6" t="s">
        <v>703</v>
      </c>
      <c r="C28" s="488"/>
    </row>
    <row r="29" spans="2:3" ht="28" customHeight="1" x14ac:dyDescent="0.3">
      <c r="B29" s="7" t="s">
        <v>704</v>
      </c>
      <c r="C29" s="488"/>
    </row>
  </sheetData>
  <mergeCells count="1">
    <mergeCell ref="B1:B8"/>
  </mergeCells>
  <dataValidations count="2">
    <dataValidation type="list" allowBlank="1" showInputMessage="1" showErrorMessage="1" sqref="C12" xr:uid="{00000000-0002-0000-0200-000000000000}">
      <formula1>"Conventional Insurer, Takaful Operator"</formula1>
    </dataValidation>
    <dataValidation type="list" allowBlank="1" showInputMessage="1" showErrorMessage="1" sqref="C13" xr:uid="{00000000-0002-0000-0200-000001000000}">
      <formula1>$J$12:$J$13</formula1>
    </dataValidation>
  </dataValidations>
  <printOptions verticalCentered="1"/>
  <pageMargins left="0.25" right="0.25" top="0.75" bottom="0.75" header="0.3" footer="0.3"/>
  <pageSetup paperSize="9" scale="51" orientation="landscape" r:id="rId1"/>
  <colBreaks count="1" manualBreakCount="1">
    <brk id="5" max="30"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
  <sheetViews>
    <sheetView zoomScale="80" zoomScaleNormal="80" workbookViewId="0"/>
  </sheetViews>
  <sheetFormatPr defaultColWidth="8.81640625" defaultRowHeight="12.5" x14ac:dyDescent="0.25"/>
  <cols>
    <col min="1" max="16384" width="8.81640625" style="16"/>
  </cols>
  <sheetData/>
  <sheetProtection algorithmName="SHA-512" hashValue="kEu7aoIJxKZLeEs5yfJdKmuYW6R2o+MJJ9n/Es+ueRKJvKRxVDYWObjk3QPYLfKWQuLUa1hdCvN1UwLxiMhK8A==" saltValue="JtuUzpZB1uM3tsyL+ghI3g==" spinCount="100000" sheet="1" objects="1" scenarios="1" selectLockedCell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2:S475"/>
  <sheetViews>
    <sheetView showGridLines="0" zoomScale="80" zoomScaleNormal="80" workbookViewId="0">
      <selection activeCell="K87" sqref="K87"/>
    </sheetView>
  </sheetViews>
  <sheetFormatPr defaultColWidth="9.1796875" defaultRowHeight="13" x14ac:dyDescent="0.3"/>
  <cols>
    <col min="1" max="1" width="3.54296875" style="129" customWidth="1"/>
    <col min="2" max="2" width="12.54296875" style="129" customWidth="1"/>
    <col min="3" max="4" width="16.54296875" style="129" customWidth="1"/>
    <col min="5" max="19" width="18.54296875" style="129" customWidth="1"/>
    <col min="20" max="16384" width="9.1796875" style="129"/>
  </cols>
  <sheetData>
    <row r="2" spans="1:19" ht="14" x14ac:dyDescent="0.3">
      <c r="B2" s="95" t="s">
        <v>156</v>
      </c>
      <c r="C2" s="130"/>
      <c r="D2" s="130"/>
      <c r="E2" s="130"/>
    </row>
    <row r="3" spans="1:19" x14ac:dyDescent="0.3">
      <c r="B3" s="129" t="s">
        <v>315</v>
      </c>
      <c r="G3" s="131"/>
    </row>
    <row r="4" spans="1:19" x14ac:dyDescent="0.3">
      <c r="G4" s="131"/>
    </row>
    <row r="5" spans="1:19" ht="14" x14ac:dyDescent="0.3">
      <c r="B5" s="117" t="s">
        <v>316</v>
      </c>
      <c r="E5" s="251" t="s">
        <v>317</v>
      </c>
      <c r="F5" s="284"/>
      <c r="G5" s="285"/>
      <c r="H5" s="284"/>
      <c r="I5" s="284"/>
      <c r="J5" s="284"/>
      <c r="K5" s="284"/>
      <c r="L5" s="284"/>
      <c r="M5" s="284"/>
    </row>
    <row r="6" spans="1:19" x14ac:dyDescent="0.3">
      <c r="B6" s="116" t="str">
        <f>IF('Company Details'!$C$12="Conventional Insurer","Par Fund", IF('Company Details'!$C$12="Takaful Operator","PRF","Par Fund / PRF"))</f>
        <v>Par Fund / PRF</v>
      </c>
      <c r="C6" s="311">
        <f>$C$52</f>
        <v>0</v>
      </c>
      <c r="E6" s="251" t="s">
        <v>318</v>
      </c>
      <c r="F6" s="284"/>
      <c r="G6" s="285"/>
      <c r="H6" s="284"/>
      <c r="I6" s="284"/>
      <c r="J6" s="284"/>
      <c r="K6" s="284"/>
      <c r="L6" s="284"/>
      <c r="M6" s="284"/>
    </row>
    <row r="7" spans="1:19" x14ac:dyDescent="0.3">
      <c r="B7" s="116" t="str">
        <f>IF('Company Details'!$C$12="Conventional Insurer","Others Fund", IF('Company Details'!$C$12="Takaful Operator","SHF","Others / SHF"))</f>
        <v>Others / SHF</v>
      </c>
      <c r="C7" s="311">
        <f>$C$98</f>
        <v>0</v>
      </c>
      <c r="E7" s="251" t="s">
        <v>319</v>
      </c>
      <c r="F7" s="284"/>
      <c r="G7" s="285"/>
      <c r="H7" s="284"/>
      <c r="I7" s="284"/>
      <c r="J7" s="284"/>
      <c r="K7" s="284"/>
      <c r="L7" s="284"/>
      <c r="M7" s="284"/>
    </row>
    <row r="8" spans="1:19" x14ac:dyDescent="0.3">
      <c r="E8" s="251" t="s">
        <v>320</v>
      </c>
      <c r="F8" s="284"/>
      <c r="G8" s="285"/>
      <c r="H8" s="284"/>
      <c r="I8" s="284"/>
      <c r="J8" s="284"/>
      <c r="K8" s="284"/>
      <c r="L8" s="284"/>
      <c r="M8" s="284"/>
    </row>
    <row r="9" spans="1:19" ht="15.5" x14ac:dyDescent="0.35">
      <c r="B9" s="127" t="str">
        <f>IF('Company Details'!$C$12="Conventional Insurer","Par Fund", IF('Company Details'!$C$12="Takaful Operator","PRF","Par Fund / PRF"))</f>
        <v>Par Fund / PRF</v>
      </c>
      <c r="E9" s="251" t="s">
        <v>321</v>
      </c>
      <c r="F9" s="284"/>
      <c r="G9" s="284"/>
      <c r="H9" s="284"/>
      <c r="I9" s="284"/>
      <c r="J9" s="284"/>
      <c r="K9" s="284"/>
      <c r="L9" s="284"/>
      <c r="M9" s="284"/>
    </row>
    <row r="10" spans="1:19" x14ac:dyDescent="0.3">
      <c r="E10" s="251" t="s">
        <v>322</v>
      </c>
      <c r="F10" s="284"/>
      <c r="G10" s="285"/>
      <c r="H10" s="284"/>
      <c r="I10" s="284"/>
      <c r="J10" s="284"/>
      <c r="K10" s="284"/>
      <c r="L10" s="284"/>
      <c r="M10" s="284"/>
    </row>
    <row r="11" spans="1:19" ht="14" x14ac:dyDescent="0.3">
      <c r="B11" s="133" t="s">
        <v>323</v>
      </c>
      <c r="G11" s="131"/>
    </row>
    <row r="12" spans="1:19" ht="13" customHeight="1" x14ac:dyDescent="0.3">
      <c r="B12" s="601" t="s">
        <v>33</v>
      </c>
      <c r="C12" s="601"/>
      <c r="D12" s="601"/>
      <c r="E12" s="605" t="s">
        <v>324</v>
      </c>
      <c r="F12" s="605"/>
      <c r="G12" s="605"/>
      <c r="H12" s="605"/>
      <c r="I12" s="605"/>
      <c r="J12" s="605"/>
      <c r="K12" s="605" t="s">
        <v>325</v>
      </c>
      <c r="L12" s="605" t="s">
        <v>326</v>
      </c>
    </row>
    <row r="13" spans="1:19" s="134" customFormat="1" x14ac:dyDescent="0.3">
      <c r="A13" s="129"/>
      <c r="B13" s="601"/>
      <c r="C13" s="601"/>
      <c r="D13" s="601"/>
      <c r="E13" s="605"/>
      <c r="F13" s="605"/>
      <c r="G13" s="605"/>
      <c r="H13" s="605"/>
      <c r="I13" s="605"/>
      <c r="J13" s="605"/>
      <c r="K13" s="605"/>
      <c r="L13" s="605"/>
      <c r="N13" s="129"/>
      <c r="O13" s="129"/>
      <c r="P13" s="129"/>
      <c r="Q13" s="129"/>
      <c r="R13" s="129"/>
      <c r="S13" s="129"/>
    </row>
    <row r="14" spans="1:19" s="134" customFormat="1" ht="28" customHeight="1" x14ac:dyDescent="0.3">
      <c r="A14" s="129"/>
      <c r="B14" s="601"/>
      <c r="C14" s="601"/>
      <c r="D14" s="601"/>
      <c r="E14" s="275" t="s">
        <v>327</v>
      </c>
      <c r="F14" s="275" t="s">
        <v>328</v>
      </c>
      <c r="G14" s="275" t="s">
        <v>329</v>
      </c>
      <c r="H14" s="275" t="s">
        <v>133</v>
      </c>
      <c r="I14" s="275" t="s">
        <v>330</v>
      </c>
      <c r="J14" s="275" t="s">
        <v>331</v>
      </c>
      <c r="K14" s="605"/>
      <c r="L14" s="605"/>
      <c r="N14" s="129"/>
      <c r="O14" s="129"/>
      <c r="P14" s="129"/>
      <c r="Q14" s="129"/>
      <c r="R14" s="129"/>
      <c r="S14" s="129"/>
    </row>
    <row r="15" spans="1:19" s="134" customFormat="1" x14ac:dyDescent="0.3">
      <c r="A15" s="129"/>
      <c r="B15" s="198" t="s">
        <v>332</v>
      </c>
      <c r="C15" s="22"/>
      <c r="D15" s="139"/>
      <c r="E15" s="403"/>
      <c r="F15" s="403"/>
      <c r="G15" s="403"/>
      <c r="H15" s="403"/>
      <c r="I15" s="403"/>
      <c r="J15" s="390"/>
      <c r="K15" s="390"/>
      <c r="L15" s="390"/>
      <c r="N15" s="129"/>
      <c r="O15" s="129"/>
      <c r="P15" s="129"/>
      <c r="Q15" s="129"/>
      <c r="R15" s="129"/>
      <c r="S15" s="129"/>
    </row>
    <row r="16" spans="1:19" s="134" customFormat="1" x14ac:dyDescent="0.3">
      <c r="B16" s="137" t="s">
        <v>333</v>
      </c>
      <c r="C16" s="138"/>
      <c r="D16" s="139"/>
      <c r="E16" s="443"/>
      <c r="F16" s="443"/>
      <c r="G16" s="443"/>
      <c r="H16" s="443"/>
      <c r="I16" s="443"/>
      <c r="J16" s="309">
        <f t="shared" ref="J16:J21" si="0">E16+F16-G16+H16+I16</f>
        <v>0</v>
      </c>
      <c r="K16" s="443"/>
      <c r="L16" s="443"/>
      <c r="N16" s="129"/>
      <c r="O16" s="129"/>
      <c r="P16" s="129"/>
      <c r="Q16" s="129"/>
      <c r="R16" s="129"/>
      <c r="S16" s="129"/>
    </row>
    <row r="17" spans="2:19" s="134" customFormat="1" x14ac:dyDescent="0.3">
      <c r="B17" s="137" t="s">
        <v>334</v>
      </c>
      <c r="C17" s="138"/>
      <c r="D17" s="139"/>
      <c r="E17" s="443"/>
      <c r="F17" s="443"/>
      <c r="G17" s="443"/>
      <c r="H17" s="443"/>
      <c r="I17" s="443"/>
      <c r="J17" s="309">
        <f t="shared" si="0"/>
        <v>0</v>
      </c>
      <c r="K17" s="443"/>
      <c r="L17" s="443"/>
      <c r="N17" s="129"/>
      <c r="O17" s="129"/>
      <c r="P17" s="129"/>
      <c r="Q17" s="129"/>
      <c r="R17" s="129"/>
      <c r="S17" s="129"/>
    </row>
    <row r="18" spans="2:19" s="134" customFormat="1" x14ac:dyDescent="0.3">
      <c r="B18" s="137" t="s">
        <v>335</v>
      </c>
      <c r="C18" s="138"/>
      <c r="D18" s="139"/>
      <c r="E18" s="443"/>
      <c r="F18" s="443"/>
      <c r="G18" s="443"/>
      <c r="H18" s="443"/>
      <c r="I18" s="443"/>
      <c r="J18" s="309">
        <f t="shared" si="0"/>
        <v>0</v>
      </c>
      <c r="K18" s="443"/>
      <c r="L18" s="443"/>
      <c r="N18" s="129"/>
      <c r="O18" s="129"/>
      <c r="P18" s="129"/>
      <c r="Q18" s="129"/>
      <c r="R18" s="129"/>
      <c r="S18" s="129"/>
    </row>
    <row r="19" spans="2:19" s="134" customFormat="1" x14ac:dyDescent="0.3">
      <c r="B19" s="137" t="s">
        <v>336</v>
      </c>
      <c r="C19" s="138"/>
      <c r="D19" s="139"/>
      <c r="E19" s="443"/>
      <c r="F19" s="443"/>
      <c r="G19" s="443"/>
      <c r="H19" s="443"/>
      <c r="I19" s="443"/>
      <c r="J19" s="309">
        <f t="shared" si="0"/>
        <v>0</v>
      </c>
      <c r="K19" s="443"/>
      <c r="L19" s="443"/>
      <c r="N19" s="129"/>
      <c r="O19" s="129"/>
      <c r="P19" s="129"/>
      <c r="Q19" s="129"/>
      <c r="R19" s="129"/>
      <c r="S19" s="129"/>
    </row>
    <row r="20" spans="2:19" s="134" customFormat="1" x14ac:dyDescent="0.3">
      <c r="B20" s="137" t="s">
        <v>304</v>
      </c>
      <c r="C20" s="138"/>
      <c r="D20" s="139"/>
      <c r="E20" s="443"/>
      <c r="F20" s="443"/>
      <c r="G20" s="443"/>
      <c r="H20" s="443"/>
      <c r="I20" s="443"/>
      <c r="J20" s="309">
        <f t="shared" si="0"/>
        <v>0</v>
      </c>
      <c r="K20" s="443"/>
      <c r="L20" s="443"/>
      <c r="N20" s="129"/>
      <c r="O20" s="129"/>
      <c r="P20" s="129"/>
      <c r="Q20" s="129"/>
      <c r="R20" s="129"/>
      <c r="S20" s="129"/>
    </row>
    <row r="21" spans="2:19" s="134" customFormat="1" x14ac:dyDescent="0.3">
      <c r="B21" s="141" t="s">
        <v>305</v>
      </c>
      <c r="C21" s="138"/>
      <c r="D21" s="139"/>
      <c r="E21" s="309">
        <f>SUM(E16:E20)</f>
        <v>0</v>
      </c>
      <c r="F21" s="309">
        <f>SUM(F16:F20)</f>
        <v>0</v>
      </c>
      <c r="G21" s="309">
        <f>SUM(G16:G20)</f>
        <v>0</v>
      </c>
      <c r="H21" s="309">
        <f>SUM(H16:H20)</f>
        <v>0</v>
      </c>
      <c r="I21" s="309">
        <f>SUM(I16:I20)</f>
        <v>0</v>
      </c>
      <c r="J21" s="309">
        <f t="shared" si="0"/>
        <v>0</v>
      </c>
      <c r="K21" s="309">
        <f>SUM(K16:K20)</f>
        <v>0</v>
      </c>
      <c r="L21" s="309">
        <f>SUM(L16:L20)</f>
        <v>0</v>
      </c>
      <c r="N21" s="129"/>
      <c r="O21" s="129"/>
      <c r="P21" s="129"/>
      <c r="Q21" s="129"/>
      <c r="R21" s="129"/>
      <c r="S21" s="129"/>
    </row>
    <row r="22" spans="2:19" s="134" customFormat="1" x14ac:dyDescent="0.3">
      <c r="B22" s="135" t="s">
        <v>337</v>
      </c>
      <c r="C22" s="142"/>
      <c r="D22" s="136"/>
      <c r="E22" s="288"/>
      <c r="F22" s="288"/>
      <c r="G22" s="288"/>
      <c r="H22" s="288"/>
      <c r="I22" s="288"/>
      <c r="J22" s="289"/>
      <c r="K22" s="289"/>
      <c r="L22" s="289"/>
      <c r="N22" s="129"/>
      <c r="O22" s="129"/>
      <c r="P22" s="129"/>
      <c r="Q22" s="129"/>
      <c r="R22" s="129"/>
      <c r="S22" s="129"/>
    </row>
    <row r="23" spans="2:19" s="134" customFormat="1" x14ac:dyDescent="0.3">
      <c r="B23" s="137" t="s">
        <v>336</v>
      </c>
      <c r="C23" s="138"/>
      <c r="D23" s="139"/>
      <c r="E23" s="443"/>
      <c r="F23" s="443"/>
      <c r="G23" s="443"/>
      <c r="H23" s="443"/>
      <c r="I23" s="443"/>
      <c r="J23" s="309">
        <f>E23+F23-G23+H23+I23</f>
        <v>0</v>
      </c>
      <c r="K23" s="443"/>
      <c r="L23" s="443"/>
      <c r="N23" s="129"/>
      <c r="O23" s="129"/>
      <c r="P23" s="129"/>
      <c r="Q23" s="129"/>
      <c r="R23" s="129"/>
      <c r="S23" s="129"/>
    </row>
    <row r="24" spans="2:19" s="134" customFormat="1" x14ac:dyDescent="0.3">
      <c r="B24" s="137" t="s">
        <v>338</v>
      </c>
      <c r="C24" s="138"/>
      <c r="D24" s="139"/>
      <c r="E24" s="443"/>
      <c r="F24" s="443"/>
      <c r="G24" s="443"/>
      <c r="H24" s="443"/>
      <c r="I24" s="443"/>
      <c r="J24" s="309">
        <f>E24+F24-G24+H24+I24</f>
        <v>0</v>
      </c>
      <c r="K24" s="443"/>
      <c r="L24" s="443"/>
      <c r="N24" s="129"/>
      <c r="O24" s="129"/>
      <c r="P24" s="129"/>
      <c r="Q24" s="129"/>
      <c r="R24" s="129"/>
      <c r="S24" s="129"/>
    </row>
    <row r="25" spans="2:19" s="134" customFormat="1" x14ac:dyDescent="0.3">
      <c r="B25" s="137" t="s">
        <v>304</v>
      </c>
      <c r="C25" s="138"/>
      <c r="D25" s="139"/>
      <c r="E25" s="443"/>
      <c r="F25" s="443"/>
      <c r="G25" s="443"/>
      <c r="H25" s="443"/>
      <c r="I25" s="443"/>
      <c r="J25" s="309">
        <f>E25+F25-G25+H25+I25</f>
        <v>0</v>
      </c>
      <c r="K25" s="443"/>
      <c r="L25" s="443"/>
      <c r="N25" s="129"/>
      <c r="O25" s="129"/>
      <c r="P25" s="129"/>
      <c r="Q25" s="129"/>
      <c r="R25" s="129"/>
      <c r="S25" s="129"/>
    </row>
    <row r="26" spans="2:19" s="134" customFormat="1" x14ac:dyDescent="0.3">
      <c r="B26" s="141" t="s">
        <v>305</v>
      </c>
      <c r="C26" s="138"/>
      <c r="D26" s="139"/>
      <c r="E26" s="309">
        <f>SUM(E23:E25)</f>
        <v>0</v>
      </c>
      <c r="F26" s="309">
        <f>SUM(F23:F25)</f>
        <v>0</v>
      </c>
      <c r="G26" s="309">
        <f>SUM(G23:G25)</f>
        <v>0</v>
      </c>
      <c r="H26" s="309">
        <f>SUM(H23:H25)</f>
        <v>0</v>
      </c>
      <c r="I26" s="309">
        <f>SUM(I23:I25)</f>
        <v>0</v>
      </c>
      <c r="J26" s="309">
        <f>E26+F26-G26+H26+I26</f>
        <v>0</v>
      </c>
      <c r="K26" s="309">
        <f>SUM(K23:K25)</f>
        <v>0</v>
      </c>
      <c r="L26" s="309">
        <f>SUM(L23:L25)</f>
        <v>0</v>
      </c>
      <c r="N26" s="129"/>
      <c r="O26" s="129"/>
      <c r="P26" s="129"/>
      <c r="Q26" s="129"/>
      <c r="R26" s="129"/>
      <c r="S26" s="129"/>
    </row>
    <row r="27" spans="2:19" s="134" customFormat="1" x14ac:dyDescent="0.3">
      <c r="B27" s="143" t="s">
        <v>339</v>
      </c>
      <c r="C27" s="144"/>
      <c r="D27" s="145"/>
      <c r="E27" s="443"/>
      <c r="F27" s="443"/>
      <c r="G27" s="443"/>
      <c r="H27" s="443"/>
      <c r="I27" s="443"/>
      <c r="J27" s="309">
        <f>E27+F27-G27+H27+I27</f>
        <v>0</v>
      </c>
      <c r="K27" s="443"/>
      <c r="L27" s="443"/>
      <c r="N27" s="129"/>
      <c r="O27" s="129"/>
      <c r="P27" s="129"/>
      <c r="Q27" s="129"/>
      <c r="R27" s="129"/>
      <c r="S27" s="129"/>
    </row>
    <row r="28" spans="2:19" s="134" customFormat="1" x14ac:dyDescent="0.3">
      <c r="B28" s="146" t="s">
        <v>340</v>
      </c>
      <c r="C28" s="144"/>
      <c r="D28" s="145"/>
      <c r="E28" s="309">
        <f>SUM(E21,E26,E27)</f>
        <v>0</v>
      </c>
      <c r="F28" s="309">
        <f t="shared" ref="F28:L28" si="1">SUM(F21,F26,F27)</f>
        <v>0</v>
      </c>
      <c r="G28" s="309">
        <f t="shared" si="1"/>
        <v>0</v>
      </c>
      <c r="H28" s="309">
        <f t="shared" si="1"/>
        <v>0</v>
      </c>
      <c r="I28" s="309">
        <f t="shared" si="1"/>
        <v>0</v>
      </c>
      <c r="J28" s="309">
        <f t="shared" si="1"/>
        <v>0</v>
      </c>
      <c r="K28" s="309">
        <f t="shared" si="1"/>
        <v>0</v>
      </c>
      <c r="L28" s="309">
        <f t="shared" si="1"/>
        <v>0</v>
      </c>
      <c r="N28" s="129"/>
      <c r="O28" s="129"/>
      <c r="P28" s="129"/>
      <c r="Q28" s="129"/>
      <c r="R28" s="129"/>
      <c r="S28" s="129"/>
    </row>
    <row r="29" spans="2:19" s="134" customFormat="1" x14ac:dyDescent="0.3">
      <c r="B29" s="129"/>
      <c r="C29" s="129"/>
      <c r="D29" s="129"/>
      <c r="E29" s="129"/>
      <c r="F29" s="129"/>
      <c r="G29" s="129"/>
      <c r="H29" s="129"/>
      <c r="I29" s="129"/>
      <c r="J29" s="129"/>
    </row>
    <row r="30" spans="2:19" s="134" customFormat="1" ht="14" x14ac:dyDescent="0.3">
      <c r="B30" s="133" t="s">
        <v>341</v>
      </c>
      <c r="C30" s="129"/>
      <c r="D30" s="129"/>
      <c r="E30" s="129"/>
      <c r="F30" s="129"/>
      <c r="G30" s="129"/>
      <c r="H30" s="129"/>
      <c r="I30" s="129"/>
      <c r="J30" s="129"/>
      <c r="K30" s="129"/>
      <c r="L30" s="129"/>
      <c r="M30" s="129"/>
      <c r="N30" s="129"/>
      <c r="O30" s="129"/>
    </row>
    <row r="31" spans="2:19" s="134" customFormat="1" x14ac:dyDescent="0.3">
      <c r="B31" s="601" t="s">
        <v>342</v>
      </c>
      <c r="C31" s="601"/>
      <c r="D31" s="601"/>
      <c r="E31" s="601" t="s">
        <v>343</v>
      </c>
      <c r="F31" s="601"/>
      <c r="G31" s="601"/>
      <c r="H31" s="601"/>
      <c r="I31" s="601"/>
      <c r="J31" s="601"/>
      <c r="K31" s="601"/>
      <c r="L31" s="601"/>
      <c r="M31" s="601"/>
      <c r="N31" s="601"/>
      <c r="O31" s="601"/>
      <c r="P31" s="601"/>
    </row>
    <row r="32" spans="2:19" s="134" customFormat="1" x14ac:dyDescent="0.3">
      <c r="B32" s="601"/>
      <c r="C32" s="601"/>
      <c r="D32" s="601"/>
      <c r="E32" s="601"/>
      <c r="F32" s="601"/>
      <c r="G32" s="601"/>
      <c r="H32" s="601"/>
      <c r="I32" s="601"/>
      <c r="J32" s="601"/>
      <c r="K32" s="601"/>
      <c r="L32" s="601"/>
      <c r="M32" s="601"/>
      <c r="N32" s="601"/>
      <c r="O32" s="601"/>
      <c r="P32" s="601"/>
    </row>
    <row r="33" spans="2:19" s="134" customFormat="1" x14ac:dyDescent="0.3">
      <c r="B33" s="601"/>
      <c r="C33" s="601"/>
      <c r="D33" s="601"/>
      <c r="E33" s="601" t="s">
        <v>344</v>
      </c>
      <c r="F33" s="601"/>
      <c r="G33" s="601"/>
      <c r="H33" s="601" t="s">
        <v>345</v>
      </c>
      <c r="I33" s="601"/>
      <c r="J33" s="601"/>
      <c r="K33" s="601" t="s">
        <v>346</v>
      </c>
      <c r="L33" s="601"/>
      <c r="M33" s="601"/>
      <c r="N33" s="601" t="s">
        <v>304</v>
      </c>
      <c r="O33" s="601"/>
      <c r="P33" s="601"/>
      <c r="Q33" s="129"/>
      <c r="R33" s="129"/>
      <c r="S33" s="129"/>
    </row>
    <row r="34" spans="2:19" s="134" customFormat="1" x14ac:dyDescent="0.3">
      <c r="B34" s="601"/>
      <c r="C34" s="601"/>
      <c r="D34" s="601"/>
      <c r="E34" s="276" t="s">
        <v>347</v>
      </c>
      <c r="F34" s="276" t="s">
        <v>348</v>
      </c>
      <c r="G34" s="276" t="s">
        <v>349</v>
      </c>
      <c r="H34" s="276" t="s">
        <v>347</v>
      </c>
      <c r="I34" s="276" t="s">
        <v>348</v>
      </c>
      <c r="J34" s="276" t="s">
        <v>349</v>
      </c>
      <c r="K34" s="276" t="s">
        <v>347</v>
      </c>
      <c r="L34" s="276" t="s">
        <v>348</v>
      </c>
      <c r="M34" s="276" t="s">
        <v>349</v>
      </c>
      <c r="N34" s="276" t="s">
        <v>347</v>
      </c>
      <c r="O34" s="276" t="s">
        <v>348</v>
      </c>
      <c r="P34" s="276" t="s">
        <v>349</v>
      </c>
      <c r="Q34" s="129"/>
      <c r="R34" s="129"/>
      <c r="S34" s="129"/>
    </row>
    <row r="35" spans="2:19" s="134" customFormat="1" x14ac:dyDescent="0.3">
      <c r="B35" s="137" t="s">
        <v>350</v>
      </c>
      <c r="C35" s="22"/>
      <c r="D35" s="139"/>
      <c r="E35" s="444"/>
      <c r="F35" s="444"/>
      <c r="G35" s="444"/>
      <c r="H35" s="444"/>
      <c r="I35" s="444"/>
      <c r="J35" s="444"/>
      <c r="K35" s="444"/>
      <c r="L35" s="444"/>
      <c r="M35" s="444"/>
      <c r="N35" s="444"/>
      <c r="O35" s="444"/>
      <c r="P35" s="444"/>
      <c r="Q35" s="129"/>
      <c r="R35" s="129"/>
      <c r="S35" s="129"/>
    </row>
    <row r="36" spans="2:19" s="134" customFormat="1" x14ac:dyDescent="0.3">
      <c r="B36" s="137" t="s">
        <v>351</v>
      </c>
      <c r="C36" s="22"/>
      <c r="D36" s="139"/>
      <c r="E36" s="443"/>
      <c r="F36" s="443"/>
      <c r="G36" s="443"/>
      <c r="H36" s="443"/>
      <c r="I36" s="443"/>
      <c r="J36" s="443"/>
      <c r="K36" s="443"/>
      <c r="L36" s="443"/>
      <c r="M36" s="443"/>
      <c r="N36" s="443"/>
      <c r="O36" s="443"/>
      <c r="P36" s="443"/>
      <c r="Q36" s="129"/>
      <c r="R36" s="129"/>
      <c r="S36" s="129"/>
    </row>
    <row r="37" spans="2:19" s="134" customFormat="1" x14ac:dyDescent="0.3">
      <c r="B37" s="137" t="s">
        <v>352</v>
      </c>
      <c r="C37" s="22"/>
      <c r="D37" s="139"/>
      <c r="E37" s="443"/>
      <c r="F37" s="443"/>
      <c r="G37" s="443"/>
      <c r="H37" s="443"/>
      <c r="I37" s="443"/>
      <c r="J37" s="443"/>
      <c r="K37" s="443"/>
      <c r="L37" s="443"/>
      <c r="M37" s="443"/>
      <c r="N37" s="443"/>
      <c r="O37" s="443"/>
      <c r="P37" s="443"/>
      <c r="Q37" s="129"/>
      <c r="R37" s="129"/>
      <c r="S37" s="129"/>
    </row>
    <row r="38" spans="2:19" s="134" customFormat="1" x14ac:dyDescent="0.3">
      <c r="B38" s="137" t="s">
        <v>353</v>
      </c>
      <c r="C38" s="22"/>
      <c r="D38" s="139"/>
      <c r="E38" s="443"/>
      <c r="F38" s="443"/>
      <c r="G38" s="443"/>
      <c r="H38" s="443"/>
      <c r="I38" s="443"/>
      <c r="J38" s="443"/>
      <c r="K38" s="443"/>
      <c r="L38" s="443"/>
      <c r="M38" s="443"/>
      <c r="N38" s="443"/>
      <c r="O38" s="443"/>
      <c r="P38" s="443"/>
      <c r="Q38" s="129"/>
      <c r="R38" s="129"/>
      <c r="S38" s="129"/>
    </row>
    <row r="39" spans="2:19" s="134" customFormat="1" x14ac:dyDescent="0.3">
      <c r="B39" s="137" t="s">
        <v>354</v>
      </c>
      <c r="C39" s="22"/>
      <c r="D39" s="139"/>
      <c r="E39" s="443"/>
      <c r="F39" s="443"/>
      <c r="G39" s="443"/>
      <c r="H39" s="443"/>
      <c r="I39" s="443"/>
      <c r="J39" s="443"/>
      <c r="K39" s="443"/>
      <c r="L39" s="443"/>
      <c r="M39" s="443"/>
      <c r="N39" s="443"/>
      <c r="O39" s="443"/>
      <c r="P39" s="443"/>
      <c r="Q39" s="129"/>
      <c r="R39" s="129"/>
      <c r="S39" s="129"/>
    </row>
    <row r="40" spans="2:19" s="134" customFormat="1" x14ac:dyDescent="0.3">
      <c r="B40" s="137" t="s">
        <v>355</v>
      </c>
      <c r="C40" s="22"/>
      <c r="D40" s="139"/>
      <c r="E40" s="443"/>
      <c r="F40" s="443"/>
      <c r="G40" s="443"/>
      <c r="H40" s="443"/>
      <c r="I40" s="443"/>
      <c r="J40" s="443"/>
      <c r="K40" s="443"/>
      <c r="L40" s="443"/>
      <c r="M40" s="443"/>
      <c r="N40" s="443"/>
      <c r="O40" s="443"/>
      <c r="P40" s="443"/>
      <c r="Q40" s="129"/>
      <c r="R40" s="129"/>
      <c r="S40" s="129"/>
    </row>
    <row r="41" spans="2:19" s="134" customFormat="1" x14ac:dyDescent="0.3">
      <c r="B41" s="137" t="s">
        <v>356</v>
      </c>
      <c r="C41" s="22"/>
      <c r="D41" s="139"/>
      <c r="E41" s="443"/>
      <c r="F41" s="443"/>
      <c r="G41" s="443"/>
      <c r="H41" s="443"/>
      <c r="I41" s="443"/>
      <c r="J41" s="443"/>
      <c r="K41" s="443"/>
      <c r="L41" s="443"/>
      <c r="M41" s="443"/>
      <c r="N41" s="443"/>
      <c r="O41" s="443"/>
      <c r="P41" s="443"/>
      <c r="Q41" s="129"/>
      <c r="R41" s="129"/>
      <c r="S41" s="129"/>
    </row>
    <row r="42" spans="2:19" s="134" customFormat="1" x14ac:dyDescent="0.3">
      <c r="B42" s="137" t="s">
        <v>357</v>
      </c>
      <c r="C42" s="22"/>
      <c r="D42" s="139"/>
      <c r="E42" s="443"/>
      <c r="F42" s="443"/>
      <c r="G42" s="443"/>
      <c r="H42" s="443"/>
      <c r="I42" s="443"/>
      <c r="J42" s="443"/>
      <c r="K42" s="443"/>
      <c r="L42" s="443"/>
      <c r="M42" s="443"/>
      <c r="N42" s="443"/>
      <c r="O42" s="443"/>
      <c r="P42" s="443"/>
      <c r="Q42" s="129"/>
      <c r="R42" s="129"/>
      <c r="S42" s="129"/>
    </row>
    <row r="43" spans="2:19" s="134" customFormat="1" x14ac:dyDescent="0.3">
      <c r="B43" s="137" t="s">
        <v>358</v>
      </c>
      <c r="C43" s="22"/>
      <c r="D43" s="139"/>
      <c r="E43" s="443"/>
      <c r="F43" s="443"/>
      <c r="G43" s="443"/>
      <c r="H43" s="443"/>
      <c r="I43" s="443"/>
      <c r="J43" s="443"/>
      <c r="K43" s="443"/>
      <c r="L43" s="443"/>
      <c r="M43" s="443"/>
      <c r="N43" s="443"/>
      <c r="O43" s="443"/>
      <c r="P43" s="443"/>
      <c r="Q43" s="129"/>
      <c r="R43" s="129"/>
      <c r="S43" s="129"/>
    </row>
    <row r="44" spans="2:19" s="134" customFormat="1" x14ac:dyDescent="0.3">
      <c r="B44" s="137" t="s">
        <v>359</v>
      </c>
      <c r="C44" s="22"/>
      <c r="D44" s="139"/>
      <c r="E44" s="443"/>
      <c r="F44" s="443"/>
      <c r="G44" s="443"/>
      <c r="H44" s="443"/>
      <c r="I44" s="443"/>
      <c r="J44" s="443"/>
      <c r="K44" s="443"/>
      <c r="L44" s="443"/>
      <c r="M44" s="443"/>
      <c r="N44" s="443"/>
      <c r="O44" s="443"/>
      <c r="P44" s="443"/>
      <c r="Q44" s="129"/>
      <c r="R44" s="129"/>
      <c r="S44" s="129"/>
    </row>
    <row r="45" spans="2:19" s="134" customFormat="1" x14ac:dyDescent="0.3">
      <c r="B45" s="147" t="s">
        <v>305</v>
      </c>
      <c r="C45" s="148"/>
      <c r="D45" s="149"/>
      <c r="E45" s="309">
        <f t="shared" ref="E45:P45" si="2">SUM(E35:E44)</f>
        <v>0</v>
      </c>
      <c r="F45" s="309">
        <f t="shared" si="2"/>
        <v>0</v>
      </c>
      <c r="G45" s="309">
        <f t="shared" si="2"/>
        <v>0</v>
      </c>
      <c r="H45" s="309">
        <f t="shared" si="2"/>
        <v>0</v>
      </c>
      <c r="I45" s="309">
        <f t="shared" si="2"/>
        <v>0</v>
      </c>
      <c r="J45" s="309">
        <f t="shared" si="2"/>
        <v>0</v>
      </c>
      <c r="K45" s="309">
        <f t="shared" si="2"/>
        <v>0</v>
      </c>
      <c r="L45" s="309">
        <f t="shared" si="2"/>
        <v>0</v>
      </c>
      <c r="M45" s="309">
        <f t="shared" si="2"/>
        <v>0</v>
      </c>
      <c r="N45" s="309">
        <f t="shared" si="2"/>
        <v>0</v>
      </c>
      <c r="O45" s="309">
        <f t="shared" si="2"/>
        <v>0</v>
      </c>
      <c r="P45" s="309">
        <f t="shared" si="2"/>
        <v>0</v>
      </c>
      <c r="Q45" s="129"/>
      <c r="R45" s="129"/>
      <c r="S45" s="129"/>
    </row>
    <row r="46" spans="2:19" s="134" customFormat="1" x14ac:dyDescent="0.3">
      <c r="B46" s="150"/>
      <c r="C46" s="129"/>
      <c r="D46" s="129"/>
      <c r="E46" s="124" t="str">
        <f>IF(E45=SUM(Assets_1!E96,Assets_1!E106),"OK","CHECK")</f>
        <v>OK</v>
      </c>
      <c r="F46" s="129"/>
      <c r="G46" s="129"/>
      <c r="H46" s="124" t="str">
        <f>IF(H45=SUM(Assets_1!E99,Assets_1!E109),"OK","CHECK")</f>
        <v>OK</v>
      </c>
      <c r="I46" s="129"/>
      <c r="J46" s="129"/>
      <c r="K46" s="124" t="str">
        <f>IF(K45=Assets_1!E128,"OK","CHECK")</f>
        <v>OK</v>
      </c>
      <c r="L46" s="129"/>
      <c r="M46" s="129"/>
      <c r="N46" s="129"/>
      <c r="O46" s="129"/>
    </row>
    <row r="47" spans="2:19" s="152" customFormat="1" x14ac:dyDescent="0.3">
      <c r="B47" s="151"/>
      <c r="E47" s="152" t="str">
        <f>IF(E46="OK","",E45-SUM(Assets_1!E96,Assets_1!E106))</f>
        <v/>
      </c>
      <c r="H47" s="152" t="str">
        <f>IF(H46="OK","",H45-SUM(Assets_1!E99,Assets_1!E109))</f>
        <v/>
      </c>
      <c r="K47" s="152" t="str">
        <f>IF(K46="OK","",K45-Assets_1!E128)</f>
        <v/>
      </c>
    </row>
    <row r="48" spans="2:19" s="134" customFormat="1" ht="37" customHeight="1" x14ac:dyDescent="0.3">
      <c r="B48" s="280"/>
      <c r="C48" s="281" t="s">
        <v>360</v>
      </c>
      <c r="D48" s="282" t="s">
        <v>361</v>
      </c>
      <c r="E48" s="129"/>
      <c r="F48" s="129"/>
      <c r="G48" s="129"/>
      <c r="H48" s="129"/>
      <c r="I48" s="129"/>
      <c r="J48" s="129"/>
      <c r="K48" s="129"/>
      <c r="L48" s="129"/>
      <c r="M48" s="129"/>
      <c r="N48" s="129"/>
      <c r="O48" s="129"/>
    </row>
    <row r="49" spans="1:16" s="134" customFormat="1" x14ac:dyDescent="0.3">
      <c r="B49" s="280" t="s">
        <v>341</v>
      </c>
      <c r="C49" s="140">
        <f>SUM(F45,I45,L45,O45)-SUM(E45,H45,K45,N45)</f>
        <v>0</v>
      </c>
      <c r="D49" s="140">
        <f>SUM(G45,J45,M45,P45)-SUM(E45,H45,K45,N45)</f>
        <v>0</v>
      </c>
      <c r="E49" s="129"/>
      <c r="F49" s="129"/>
      <c r="G49" s="129"/>
      <c r="H49" s="129"/>
      <c r="I49" s="129"/>
      <c r="J49" s="129"/>
      <c r="K49" s="129"/>
      <c r="L49" s="129"/>
      <c r="M49" s="129"/>
      <c r="N49" s="129"/>
      <c r="O49" s="129"/>
    </row>
    <row r="50" spans="1:16" s="134" customFormat="1" x14ac:dyDescent="0.3">
      <c r="B50" s="280" t="s">
        <v>362</v>
      </c>
      <c r="C50" s="140">
        <f>K28-J28</f>
        <v>0</v>
      </c>
      <c r="D50" s="140">
        <f>L28-J28</f>
        <v>0</v>
      </c>
      <c r="E50" s="129"/>
      <c r="F50" s="129"/>
      <c r="G50" s="129"/>
      <c r="H50" s="129"/>
      <c r="I50" s="129"/>
      <c r="J50" s="129"/>
      <c r="K50" s="129"/>
      <c r="L50" s="129"/>
      <c r="M50" s="129"/>
      <c r="N50" s="129"/>
      <c r="O50" s="129"/>
    </row>
    <row r="51" spans="1:16" s="134" customFormat="1" x14ac:dyDescent="0.3">
      <c r="B51" s="280" t="s">
        <v>363</v>
      </c>
      <c r="C51" s="140">
        <f>C49-C50</f>
        <v>0</v>
      </c>
      <c r="D51" s="140">
        <f>D49-D50</f>
        <v>0</v>
      </c>
      <c r="E51" s="129"/>
      <c r="F51" s="129"/>
      <c r="G51" s="129"/>
      <c r="H51" s="129"/>
      <c r="I51" s="129"/>
      <c r="J51" s="129"/>
      <c r="K51" s="129"/>
      <c r="L51" s="129"/>
      <c r="M51" s="129"/>
      <c r="N51" s="129"/>
      <c r="O51" s="129"/>
    </row>
    <row r="52" spans="1:16" s="134" customFormat="1" x14ac:dyDescent="0.3">
      <c r="B52" s="280" t="s">
        <v>251</v>
      </c>
      <c r="C52" s="602">
        <f>IF(AND(C51&gt;0,D51&gt;0),0,ABS(MIN(C51:D51)))</f>
        <v>0</v>
      </c>
      <c r="D52" s="603"/>
      <c r="E52" s="129"/>
      <c r="F52" s="129"/>
      <c r="G52" s="129"/>
      <c r="H52" s="129"/>
      <c r="I52" s="129"/>
      <c r="J52" s="129"/>
      <c r="K52" s="129"/>
      <c r="L52" s="129"/>
      <c r="M52" s="129"/>
      <c r="N52" s="129"/>
      <c r="O52" s="129"/>
    </row>
    <row r="53" spans="1:16" s="134" customFormat="1" x14ac:dyDescent="0.3">
      <c r="B53" s="129"/>
      <c r="C53" s="129"/>
      <c r="D53" s="129"/>
      <c r="E53" s="129"/>
      <c r="F53" s="129"/>
      <c r="G53" s="129"/>
      <c r="H53" s="129"/>
      <c r="I53" s="129"/>
      <c r="J53" s="129"/>
      <c r="K53" s="129"/>
      <c r="L53" s="129"/>
      <c r="M53" s="129"/>
      <c r="N53" s="129"/>
      <c r="O53" s="129"/>
    </row>
    <row r="54" spans="1:16" s="134" customFormat="1" ht="15.5" x14ac:dyDescent="0.35">
      <c r="B54" s="127" t="str">
        <f>IF('Company Details'!$C$12="Conventional Insurer","Others", IF('Company Details'!$C$12="Takaful Operator","SHF","Others / SHF"))</f>
        <v>Others / SHF</v>
      </c>
      <c r="C54" s="129"/>
      <c r="D54" s="129"/>
      <c r="E54" s="129"/>
      <c r="F54" s="129"/>
      <c r="G54" s="129"/>
      <c r="H54" s="129"/>
      <c r="I54" s="129"/>
      <c r="J54" s="129"/>
      <c r="K54" s="129"/>
      <c r="L54" s="129"/>
      <c r="M54" s="129"/>
      <c r="N54" s="129"/>
      <c r="O54" s="129"/>
    </row>
    <row r="55" spans="1:16" s="134" customFormat="1" x14ac:dyDescent="0.3">
      <c r="B55" s="129"/>
      <c r="C55" s="129"/>
      <c r="D55" s="129"/>
      <c r="E55" s="129"/>
      <c r="F55" s="129"/>
      <c r="G55" s="129"/>
      <c r="H55" s="129"/>
      <c r="I55" s="129"/>
      <c r="J55" s="129"/>
      <c r="K55" s="129"/>
      <c r="L55" s="129"/>
      <c r="M55" s="129"/>
      <c r="N55" s="129"/>
      <c r="O55" s="129"/>
    </row>
    <row r="56" spans="1:16" ht="14" x14ac:dyDescent="0.3">
      <c r="B56" s="133" t="s">
        <v>323</v>
      </c>
      <c r="G56" s="131"/>
    </row>
    <row r="57" spans="1:16" ht="13" customHeight="1" x14ac:dyDescent="0.3">
      <c r="B57" s="583" t="s">
        <v>33</v>
      </c>
      <c r="C57" s="583"/>
      <c r="D57" s="604"/>
      <c r="E57" s="609" t="s">
        <v>324</v>
      </c>
      <c r="F57" s="605"/>
      <c r="G57" s="605"/>
      <c r="H57" s="605"/>
      <c r="I57" s="605"/>
      <c r="J57" s="605"/>
      <c r="K57" s="611" t="s">
        <v>364</v>
      </c>
      <c r="L57" s="606" t="s">
        <v>365</v>
      </c>
    </row>
    <row r="58" spans="1:16" s="134" customFormat="1" x14ac:dyDescent="0.3">
      <c r="A58" s="129"/>
      <c r="B58" s="583"/>
      <c r="C58" s="583"/>
      <c r="D58" s="604"/>
      <c r="E58" s="595"/>
      <c r="F58" s="610"/>
      <c r="G58" s="610"/>
      <c r="H58" s="610"/>
      <c r="I58" s="610"/>
      <c r="J58" s="610"/>
      <c r="K58" s="612"/>
      <c r="L58" s="607"/>
      <c r="N58" s="129"/>
      <c r="O58" s="129"/>
      <c r="P58" s="129"/>
    </row>
    <row r="59" spans="1:16" s="134" customFormat="1" ht="28" customHeight="1" x14ac:dyDescent="0.3">
      <c r="A59" s="129"/>
      <c r="B59" s="583"/>
      <c r="C59" s="583"/>
      <c r="D59" s="604"/>
      <c r="E59" s="271" t="s">
        <v>327</v>
      </c>
      <c r="F59" s="271" t="s">
        <v>328</v>
      </c>
      <c r="G59" s="271" t="s">
        <v>329</v>
      </c>
      <c r="H59" s="271" t="s">
        <v>133</v>
      </c>
      <c r="I59" s="271" t="s">
        <v>366</v>
      </c>
      <c r="J59" s="272" t="s">
        <v>367</v>
      </c>
      <c r="K59" s="613"/>
      <c r="L59" s="608"/>
    </row>
    <row r="60" spans="1:16" s="134" customFormat="1" x14ac:dyDescent="0.3">
      <c r="A60" s="129"/>
      <c r="B60" s="135" t="s">
        <v>332</v>
      </c>
      <c r="C60" s="22"/>
      <c r="D60" s="136"/>
      <c r="E60" s="286"/>
      <c r="F60" s="286"/>
      <c r="G60" s="286"/>
      <c r="H60" s="286"/>
      <c r="I60" s="286"/>
      <c r="J60" s="287"/>
      <c r="K60" s="287"/>
      <c r="L60" s="287"/>
    </row>
    <row r="61" spans="1:16" s="134" customFormat="1" x14ac:dyDescent="0.3">
      <c r="B61" s="137" t="s">
        <v>333</v>
      </c>
      <c r="C61" s="138"/>
      <c r="D61" s="139"/>
      <c r="E61" s="443"/>
      <c r="F61" s="443"/>
      <c r="G61" s="443"/>
      <c r="H61" s="443"/>
      <c r="I61" s="443"/>
      <c r="J61" s="309">
        <f>E61+F61-G61+H61+I61</f>
        <v>0</v>
      </c>
      <c r="K61" s="443"/>
      <c r="L61" s="443"/>
    </row>
    <row r="62" spans="1:16" s="134" customFormat="1" x14ac:dyDescent="0.3">
      <c r="B62" s="137" t="s">
        <v>334</v>
      </c>
      <c r="C62" s="138"/>
      <c r="D62" s="139"/>
      <c r="E62" s="443"/>
      <c r="F62" s="443"/>
      <c r="G62" s="443"/>
      <c r="H62" s="443"/>
      <c r="I62" s="443"/>
      <c r="J62" s="309">
        <f t="shared" ref="J62:J67" si="3">E62+F62-G62+H62+I62</f>
        <v>0</v>
      </c>
      <c r="K62" s="443"/>
      <c r="L62" s="443"/>
    </row>
    <row r="63" spans="1:16" s="134" customFormat="1" x14ac:dyDescent="0.3">
      <c r="B63" s="137" t="s">
        <v>335</v>
      </c>
      <c r="C63" s="138"/>
      <c r="D63" s="139"/>
      <c r="E63" s="443"/>
      <c r="F63" s="443"/>
      <c r="G63" s="443"/>
      <c r="H63" s="443"/>
      <c r="I63" s="443"/>
      <c r="J63" s="309">
        <f t="shared" si="3"/>
        <v>0</v>
      </c>
      <c r="K63" s="443"/>
      <c r="L63" s="443"/>
    </row>
    <row r="64" spans="1:16" s="134" customFormat="1" x14ac:dyDescent="0.3">
      <c r="B64" s="137" t="s">
        <v>336</v>
      </c>
      <c r="C64" s="138"/>
      <c r="D64" s="139"/>
      <c r="E64" s="443"/>
      <c r="F64" s="443"/>
      <c r="G64" s="443"/>
      <c r="H64" s="443"/>
      <c r="I64" s="443"/>
      <c r="J64" s="309">
        <f t="shared" si="3"/>
        <v>0</v>
      </c>
      <c r="K64" s="443"/>
      <c r="L64" s="443"/>
    </row>
    <row r="65" spans="2:16" s="134" customFormat="1" x14ac:dyDescent="0.3">
      <c r="B65" s="137" t="s">
        <v>368</v>
      </c>
      <c r="C65" s="138"/>
      <c r="D65" s="139"/>
      <c r="E65" s="443"/>
      <c r="F65" s="443"/>
      <c r="G65" s="443"/>
      <c r="H65" s="443"/>
      <c r="I65" s="443"/>
      <c r="J65" s="309">
        <f t="shared" si="3"/>
        <v>0</v>
      </c>
      <c r="K65" s="443"/>
      <c r="L65" s="443"/>
    </row>
    <row r="66" spans="2:16" s="134" customFormat="1" x14ac:dyDescent="0.3">
      <c r="B66" s="137" t="s">
        <v>304</v>
      </c>
      <c r="C66" s="138"/>
      <c r="D66" s="139"/>
      <c r="E66" s="443"/>
      <c r="F66" s="443"/>
      <c r="G66" s="443"/>
      <c r="H66" s="443"/>
      <c r="I66" s="443"/>
      <c r="J66" s="309">
        <f t="shared" si="3"/>
        <v>0</v>
      </c>
      <c r="K66" s="443"/>
      <c r="L66" s="443"/>
    </row>
    <row r="67" spans="2:16" s="134" customFormat="1" x14ac:dyDescent="0.3">
      <c r="B67" s="141" t="s">
        <v>305</v>
      </c>
      <c r="C67" s="138"/>
      <c r="D67" s="139"/>
      <c r="E67" s="309">
        <f>SUM(E61:E66)</f>
        <v>0</v>
      </c>
      <c r="F67" s="309">
        <f>SUM(F61:F66)</f>
        <v>0</v>
      </c>
      <c r="G67" s="309">
        <f>SUM(G61:G66)</f>
        <v>0</v>
      </c>
      <c r="H67" s="309">
        <f>SUM(H61:H66)</f>
        <v>0</v>
      </c>
      <c r="I67" s="309">
        <f>SUM(I61:I66)</f>
        <v>0</v>
      </c>
      <c r="J67" s="309">
        <f t="shared" si="3"/>
        <v>0</v>
      </c>
      <c r="K67" s="309">
        <f>SUM(K61:K66)</f>
        <v>0</v>
      </c>
      <c r="L67" s="309">
        <f>SUM(L61:L66)</f>
        <v>0</v>
      </c>
    </row>
    <row r="68" spans="2:16" s="134" customFormat="1" x14ac:dyDescent="0.3">
      <c r="B68" s="135" t="s">
        <v>337</v>
      </c>
      <c r="C68" s="142"/>
      <c r="D68" s="136"/>
      <c r="E68" s="445"/>
      <c r="F68" s="445"/>
      <c r="G68" s="445"/>
      <c r="H68" s="445"/>
      <c r="I68" s="445"/>
      <c r="J68" s="287"/>
      <c r="K68" s="287"/>
      <c r="L68" s="287"/>
    </row>
    <row r="69" spans="2:16" s="134" customFormat="1" x14ac:dyDescent="0.3">
      <c r="B69" s="137" t="s">
        <v>336</v>
      </c>
      <c r="C69" s="138"/>
      <c r="D69" s="139"/>
      <c r="E69" s="443"/>
      <c r="F69" s="443"/>
      <c r="G69" s="443"/>
      <c r="H69" s="443"/>
      <c r="I69" s="443"/>
      <c r="J69" s="309">
        <f>E69+F69-G69+H69+I69</f>
        <v>0</v>
      </c>
      <c r="K69" s="443"/>
      <c r="L69" s="443"/>
    </row>
    <row r="70" spans="2:16" s="134" customFormat="1" x14ac:dyDescent="0.3">
      <c r="B70" s="137" t="s">
        <v>338</v>
      </c>
      <c r="C70" s="138"/>
      <c r="D70" s="139"/>
      <c r="E70" s="443"/>
      <c r="F70" s="443"/>
      <c r="G70" s="443"/>
      <c r="H70" s="443"/>
      <c r="I70" s="443"/>
      <c r="J70" s="309">
        <f>E70+F70-G70+H70+I70</f>
        <v>0</v>
      </c>
      <c r="K70" s="443"/>
      <c r="L70" s="443"/>
    </row>
    <row r="71" spans="2:16" s="134" customFormat="1" x14ac:dyDescent="0.3">
      <c r="B71" s="137" t="s">
        <v>304</v>
      </c>
      <c r="C71" s="138"/>
      <c r="D71" s="139"/>
      <c r="E71" s="443"/>
      <c r="F71" s="443"/>
      <c r="G71" s="443"/>
      <c r="H71" s="443"/>
      <c r="I71" s="443"/>
      <c r="J71" s="309">
        <f>E71+F71-G71+H71+I71</f>
        <v>0</v>
      </c>
      <c r="K71" s="443"/>
      <c r="L71" s="443"/>
    </row>
    <row r="72" spans="2:16" s="134" customFormat="1" x14ac:dyDescent="0.3">
      <c r="B72" s="141" t="s">
        <v>305</v>
      </c>
      <c r="C72" s="138"/>
      <c r="D72" s="139"/>
      <c r="E72" s="309">
        <f>SUM(E69:E71)</f>
        <v>0</v>
      </c>
      <c r="F72" s="309">
        <f>SUM(F69:F71)</f>
        <v>0</v>
      </c>
      <c r="G72" s="309">
        <f>SUM(G69:G71)</f>
        <v>0</v>
      </c>
      <c r="H72" s="309">
        <f>SUM(H69:H71)</f>
        <v>0</v>
      </c>
      <c r="I72" s="309">
        <f>SUM(I69:I71)</f>
        <v>0</v>
      </c>
      <c r="J72" s="309">
        <f>E72+F72-G72+H72+I72</f>
        <v>0</v>
      </c>
      <c r="K72" s="309">
        <f>SUM(K69:K71)</f>
        <v>0</v>
      </c>
      <c r="L72" s="309">
        <f>SUM(L69:L71)</f>
        <v>0</v>
      </c>
    </row>
    <row r="73" spans="2:16" s="134" customFormat="1" x14ac:dyDescent="0.3">
      <c r="B73" s="143" t="s">
        <v>339</v>
      </c>
      <c r="C73" s="144"/>
      <c r="D73" s="145"/>
      <c r="E73" s="443"/>
      <c r="F73" s="443"/>
      <c r="G73" s="443"/>
      <c r="H73" s="443"/>
      <c r="I73" s="443"/>
      <c r="J73" s="309">
        <f>E73+F73-G73+H73+I73</f>
        <v>0</v>
      </c>
      <c r="K73" s="443"/>
      <c r="L73" s="443"/>
    </row>
    <row r="74" spans="2:16" s="134" customFormat="1" x14ac:dyDescent="0.3">
      <c r="B74" s="146" t="s">
        <v>340</v>
      </c>
      <c r="C74" s="144"/>
      <c r="D74" s="145"/>
      <c r="E74" s="309">
        <f t="shared" ref="E74:L74" si="4">SUM(E67,E72,E73)</f>
        <v>0</v>
      </c>
      <c r="F74" s="309">
        <f t="shared" si="4"/>
        <v>0</v>
      </c>
      <c r="G74" s="309">
        <f t="shared" si="4"/>
        <v>0</v>
      </c>
      <c r="H74" s="309">
        <f t="shared" si="4"/>
        <v>0</v>
      </c>
      <c r="I74" s="309">
        <f t="shared" si="4"/>
        <v>0</v>
      </c>
      <c r="J74" s="309">
        <f t="shared" si="4"/>
        <v>0</v>
      </c>
      <c r="K74" s="309">
        <f t="shared" si="4"/>
        <v>0</v>
      </c>
      <c r="L74" s="309">
        <f t="shared" si="4"/>
        <v>0</v>
      </c>
    </row>
    <row r="75" spans="2:16" s="134" customFormat="1" x14ac:dyDescent="0.3">
      <c r="B75" s="129"/>
      <c r="C75" s="129"/>
      <c r="D75" s="129"/>
      <c r="E75" s="129"/>
      <c r="F75" s="129"/>
      <c r="G75" s="129"/>
      <c r="H75" s="129"/>
      <c r="I75" s="129"/>
      <c r="J75" s="129"/>
      <c r="K75" s="129"/>
      <c r="L75" s="129"/>
      <c r="M75" s="129"/>
      <c r="N75" s="129"/>
      <c r="O75" s="129"/>
    </row>
    <row r="76" spans="2:16" s="134" customFormat="1" ht="14" x14ac:dyDescent="0.3">
      <c r="B76" s="133" t="s">
        <v>341</v>
      </c>
      <c r="C76" s="129"/>
      <c r="D76" s="129"/>
      <c r="E76" s="129"/>
      <c r="F76" s="129"/>
      <c r="G76" s="129"/>
      <c r="H76" s="129"/>
      <c r="I76" s="129"/>
      <c r="J76" s="129"/>
      <c r="K76" s="129"/>
      <c r="L76" s="129"/>
      <c r="M76" s="129"/>
      <c r="N76" s="129"/>
      <c r="O76" s="129"/>
    </row>
    <row r="77" spans="2:16" s="134" customFormat="1" x14ac:dyDescent="0.3">
      <c r="B77" s="616" t="s">
        <v>342</v>
      </c>
      <c r="C77" s="597"/>
      <c r="D77" s="617"/>
      <c r="E77" s="625" t="s">
        <v>343</v>
      </c>
      <c r="F77" s="601"/>
      <c r="G77" s="601"/>
      <c r="H77" s="601"/>
      <c r="I77" s="601"/>
      <c r="J77" s="601"/>
      <c r="K77" s="601"/>
      <c r="L77" s="601"/>
      <c r="M77" s="601"/>
      <c r="N77" s="601"/>
      <c r="O77" s="601"/>
      <c r="P77" s="601"/>
    </row>
    <row r="78" spans="2:16" s="134" customFormat="1" x14ac:dyDescent="0.3">
      <c r="B78" s="618"/>
      <c r="C78" s="601"/>
      <c r="D78" s="619"/>
      <c r="E78" s="626"/>
      <c r="F78" s="627"/>
      <c r="G78" s="627"/>
      <c r="H78" s="627"/>
      <c r="I78" s="627"/>
      <c r="J78" s="627"/>
      <c r="K78" s="627"/>
      <c r="L78" s="627"/>
      <c r="M78" s="627"/>
      <c r="N78" s="627"/>
      <c r="O78" s="627"/>
      <c r="P78" s="627"/>
    </row>
    <row r="79" spans="2:16" s="134" customFormat="1" x14ac:dyDescent="0.3">
      <c r="B79" s="618"/>
      <c r="C79" s="601"/>
      <c r="D79" s="619"/>
      <c r="E79" s="623" t="s">
        <v>344</v>
      </c>
      <c r="F79" s="624"/>
      <c r="G79" s="624"/>
      <c r="H79" s="623" t="s">
        <v>345</v>
      </c>
      <c r="I79" s="624"/>
      <c r="J79" s="624"/>
      <c r="K79" s="623" t="s">
        <v>346</v>
      </c>
      <c r="L79" s="624"/>
      <c r="M79" s="624"/>
      <c r="N79" s="623" t="s">
        <v>304</v>
      </c>
      <c r="O79" s="624"/>
      <c r="P79" s="624"/>
    </row>
    <row r="80" spans="2:16" s="134" customFormat="1" x14ac:dyDescent="0.3">
      <c r="B80" s="620"/>
      <c r="C80" s="621"/>
      <c r="D80" s="622"/>
      <c r="E80" s="277" t="s">
        <v>347</v>
      </c>
      <c r="F80" s="278" t="s">
        <v>348</v>
      </c>
      <c r="G80" s="279" t="s">
        <v>349</v>
      </c>
      <c r="H80" s="280" t="s">
        <v>347</v>
      </c>
      <c r="I80" s="278" t="s">
        <v>348</v>
      </c>
      <c r="J80" s="279" t="s">
        <v>349</v>
      </c>
      <c r="K80" s="280" t="s">
        <v>347</v>
      </c>
      <c r="L80" s="278" t="s">
        <v>348</v>
      </c>
      <c r="M80" s="279" t="s">
        <v>349</v>
      </c>
      <c r="N80" s="280" t="s">
        <v>347</v>
      </c>
      <c r="O80" s="278" t="s">
        <v>348</v>
      </c>
      <c r="P80" s="279" t="s">
        <v>349</v>
      </c>
    </row>
    <row r="81" spans="2:16" s="134" customFormat="1" x14ac:dyDescent="0.3">
      <c r="B81" s="137" t="s">
        <v>350</v>
      </c>
      <c r="C81" s="22"/>
      <c r="D81" s="139"/>
      <c r="E81" s="443"/>
      <c r="F81" s="443"/>
      <c r="G81" s="443"/>
      <c r="H81" s="443"/>
      <c r="I81" s="443"/>
      <c r="J81" s="443"/>
      <c r="K81" s="443"/>
      <c r="L81" s="443"/>
      <c r="M81" s="443"/>
      <c r="N81" s="443"/>
      <c r="O81" s="443"/>
      <c r="P81" s="443"/>
    </row>
    <row r="82" spans="2:16" s="134" customFormat="1" x14ac:dyDescent="0.3">
      <c r="B82" s="137" t="s">
        <v>351</v>
      </c>
      <c r="C82" s="22"/>
      <c r="D82" s="139"/>
      <c r="E82" s="443"/>
      <c r="F82" s="443"/>
      <c r="G82" s="443"/>
      <c r="H82" s="443"/>
      <c r="I82" s="443"/>
      <c r="J82" s="443"/>
      <c r="K82" s="443"/>
      <c r="L82" s="443"/>
      <c r="M82" s="443"/>
      <c r="N82" s="443"/>
      <c r="O82" s="443"/>
      <c r="P82" s="443"/>
    </row>
    <row r="83" spans="2:16" s="134" customFormat="1" x14ac:dyDescent="0.3">
      <c r="B83" s="137" t="s">
        <v>352</v>
      </c>
      <c r="C83" s="22"/>
      <c r="D83" s="139"/>
      <c r="E83" s="443"/>
      <c r="F83" s="443"/>
      <c r="G83" s="443"/>
      <c r="H83" s="443"/>
      <c r="I83" s="443"/>
      <c r="J83" s="443"/>
      <c r="K83" s="443"/>
      <c r="L83" s="443"/>
      <c r="M83" s="443"/>
      <c r="N83" s="443"/>
      <c r="O83" s="443"/>
      <c r="P83" s="443"/>
    </row>
    <row r="84" spans="2:16" s="134" customFormat="1" x14ac:dyDescent="0.3">
      <c r="B84" s="137" t="s">
        <v>353</v>
      </c>
      <c r="C84" s="22"/>
      <c r="D84" s="139"/>
      <c r="E84" s="443"/>
      <c r="F84" s="443"/>
      <c r="G84" s="443"/>
      <c r="H84" s="443"/>
      <c r="I84" s="443"/>
      <c r="J84" s="443"/>
      <c r="K84" s="443"/>
      <c r="L84" s="443"/>
      <c r="M84" s="443"/>
      <c r="N84" s="443"/>
      <c r="O84" s="443"/>
      <c r="P84" s="443"/>
    </row>
    <row r="85" spans="2:16" s="134" customFormat="1" x14ac:dyDescent="0.3">
      <c r="B85" s="137" t="s">
        <v>354</v>
      </c>
      <c r="C85" s="22"/>
      <c r="D85" s="139"/>
      <c r="E85" s="443"/>
      <c r="F85" s="443"/>
      <c r="G85" s="443"/>
      <c r="H85" s="443"/>
      <c r="I85" s="443"/>
      <c r="J85" s="443"/>
      <c r="K85" s="443"/>
      <c r="L85" s="443"/>
      <c r="M85" s="443"/>
      <c r="N85" s="443"/>
      <c r="O85" s="443"/>
      <c r="P85" s="443"/>
    </row>
    <row r="86" spans="2:16" s="134" customFormat="1" x14ac:dyDescent="0.3">
      <c r="B86" s="137" t="s">
        <v>355</v>
      </c>
      <c r="C86" s="22"/>
      <c r="D86" s="139"/>
      <c r="E86" s="443"/>
      <c r="F86" s="443"/>
      <c r="G86" s="443"/>
      <c r="H86" s="443"/>
      <c r="I86" s="443"/>
      <c r="J86" s="443"/>
      <c r="K86" s="443"/>
      <c r="L86" s="443"/>
      <c r="M86" s="443"/>
      <c r="N86" s="443"/>
      <c r="O86" s="443"/>
      <c r="P86" s="443"/>
    </row>
    <row r="87" spans="2:16" s="134" customFormat="1" x14ac:dyDescent="0.3">
      <c r="B87" s="137" t="s">
        <v>356</v>
      </c>
      <c r="C87" s="22"/>
      <c r="D87" s="139"/>
      <c r="E87" s="443"/>
      <c r="F87" s="443"/>
      <c r="G87" s="443"/>
      <c r="H87" s="443"/>
      <c r="I87" s="443"/>
      <c r="J87" s="443"/>
      <c r="K87" s="443"/>
      <c r="L87" s="443"/>
      <c r="M87" s="443"/>
      <c r="N87" s="443"/>
      <c r="O87" s="443"/>
      <c r="P87" s="443"/>
    </row>
    <row r="88" spans="2:16" s="134" customFormat="1" x14ac:dyDescent="0.3">
      <c r="B88" s="137" t="s">
        <v>357</v>
      </c>
      <c r="C88" s="22"/>
      <c r="D88" s="139"/>
      <c r="E88" s="443"/>
      <c r="F88" s="443"/>
      <c r="G88" s="443"/>
      <c r="H88" s="443"/>
      <c r="I88" s="443"/>
      <c r="J88" s="443"/>
      <c r="K88" s="443"/>
      <c r="L88" s="443"/>
      <c r="M88" s="443"/>
      <c r="N88" s="443"/>
      <c r="O88" s="443"/>
      <c r="P88" s="443"/>
    </row>
    <row r="89" spans="2:16" s="134" customFormat="1" x14ac:dyDescent="0.3">
      <c r="B89" s="137" t="s">
        <v>358</v>
      </c>
      <c r="C89" s="22"/>
      <c r="D89" s="139"/>
      <c r="E89" s="443"/>
      <c r="F89" s="443"/>
      <c r="G89" s="443"/>
      <c r="H89" s="443"/>
      <c r="I89" s="443"/>
      <c r="J89" s="443"/>
      <c r="K89" s="443"/>
      <c r="L89" s="443"/>
      <c r="M89" s="443"/>
      <c r="N89" s="443"/>
      <c r="O89" s="443"/>
      <c r="P89" s="443"/>
    </row>
    <row r="90" spans="2:16" s="134" customFormat="1" x14ac:dyDescent="0.3">
      <c r="B90" s="137" t="s">
        <v>359</v>
      </c>
      <c r="C90" s="22"/>
      <c r="D90" s="139"/>
      <c r="E90" s="443"/>
      <c r="F90" s="443"/>
      <c r="G90" s="443"/>
      <c r="H90" s="443"/>
      <c r="I90" s="443"/>
      <c r="J90" s="443"/>
      <c r="K90" s="443"/>
      <c r="L90" s="443"/>
      <c r="M90" s="443"/>
      <c r="N90" s="443"/>
      <c r="O90" s="443"/>
      <c r="P90" s="443"/>
    </row>
    <row r="91" spans="2:16" s="134" customFormat="1" x14ac:dyDescent="0.3">
      <c r="B91" s="147" t="s">
        <v>305</v>
      </c>
      <c r="C91" s="148"/>
      <c r="D91" s="149"/>
      <c r="E91" s="309">
        <f t="shared" ref="E91:P91" si="5">SUM(E81:E90)</f>
        <v>0</v>
      </c>
      <c r="F91" s="309">
        <f t="shared" si="5"/>
        <v>0</v>
      </c>
      <c r="G91" s="309">
        <f t="shared" si="5"/>
        <v>0</v>
      </c>
      <c r="H91" s="309">
        <f t="shared" si="5"/>
        <v>0</v>
      </c>
      <c r="I91" s="309">
        <f t="shared" si="5"/>
        <v>0</v>
      </c>
      <c r="J91" s="309">
        <f t="shared" si="5"/>
        <v>0</v>
      </c>
      <c r="K91" s="309">
        <f t="shared" si="5"/>
        <v>0</v>
      </c>
      <c r="L91" s="309">
        <f t="shared" si="5"/>
        <v>0</v>
      </c>
      <c r="M91" s="309">
        <f t="shared" si="5"/>
        <v>0</v>
      </c>
      <c r="N91" s="309">
        <f t="shared" si="5"/>
        <v>0</v>
      </c>
      <c r="O91" s="309">
        <f t="shared" si="5"/>
        <v>0</v>
      </c>
      <c r="P91" s="309">
        <f t="shared" si="5"/>
        <v>0</v>
      </c>
    </row>
    <row r="92" spans="2:16" s="134" customFormat="1" x14ac:dyDescent="0.3">
      <c r="B92" s="150"/>
      <c r="C92" s="129"/>
      <c r="D92" s="129"/>
      <c r="E92" s="124" t="str">
        <f>IF(E91=SUM(Assets_1!F96,Assets_1!F106),"OK","CHECK")</f>
        <v>OK</v>
      </c>
      <c r="F92" s="129"/>
      <c r="G92" s="129"/>
      <c r="H92" s="124" t="str">
        <f>IF(H91=SUM(Assets_1!F99,Assets_1!F109),"OK","CHECK")</f>
        <v>OK</v>
      </c>
      <c r="I92" s="129"/>
      <c r="J92" s="129"/>
      <c r="K92" s="124" t="str">
        <f>IF(K91=Assets_1!F128,"OK","CHECK")</f>
        <v>OK</v>
      </c>
      <c r="L92" s="129"/>
      <c r="M92" s="129"/>
      <c r="N92" s="129"/>
      <c r="O92" s="129"/>
    </row>
    <row r="93" spans="2:16" s="152" customFormat="1" x14ac:dyDescent="0.3">
      <c r="B93" s="151"/>
      <c r="E93" s="152" t="str">
        <f>IF(E92="OK","",E91-SUM(Assets_1!F96,Assets_1!F106))</f>
        <v/>
      </c>
      <c r="H93" s="152" t="str">
        <f>IF(H92="OK","",H91-SUM(Assets_1!F99,Assets_1!F109))</f>
        <v/>
      </c>
      <c r="K93" s="152" t="str">
        <f>IF(K92="OK","",K91-Assets_1!F128)</f>
        <v/>
      </c>
    </row>
    <row r="94" spans="2:16" s="134" customFormat="1" ht="37" customHeight="1" x14ac:dyDescent="0.3">
      <c r="B94" s="280"/>
      <c r="C94" s="281" t="s">
        <v>360</v>
      </c>
      <c r="D94" s="282" t="s">
        <v>361</v>
      </c>
      <c r="E94" s="129"/>
      <c r="F94" s="129"/>
      <c r="G94" s="129"/>
      <c r="H94" s="129"/>
      <c r="I94" s="129"/>
      <c r="J94" s="129"/>
      <c r="K94" s="129"/>
      <c r="L94" s="129"/>
      <c r="M94" s="129"/>
      <c r="N94" s="129"/>
      <c r="O94" s="129"/>
    </row>
    <row r="95" spans="2:16" s="134" customFormat="1" x14ac:dyDescent="0.3">
      <c r="B95" s="280" t="s">
        <v>341</v>
      </c>
      <c r="C95" s="309">
        <f>SUM(F91,I91,L91,O91)-SUM(E91,H91,K91,N91)</f>
        <v>0</v>
      </c>
      <c r="D95" s="309">
        <f>SUM(G91,J91,P91,M91)-SUM(E91,H91,N91,K91)</f>
        <v>0</v>
      </c>
      <c r="E95" s="129"/>
      <c r="F95" s="129"/>
      <c r="G95" s="129"/>
      <c r="H95" s="129"/>
      <c r="I95" s="129"/>
      <c r="J95" s="129"/>
      <c r="K95" s="129"/>
      <c r="L95" s="129"/>
      <c r="M95" s="129"/>
      <c r="N95" s="129"/>
      <c r="O95" s="129"/>
    </row>
    <row r="96" spans="2:16" s="134" customFormat="1" x14ac:dyDescent="0.3">
      <c r="B96" s="280" t="s">
        <v>362</v>
      </c>
      <c r="C96" s="309">
        <f>K74-J74</f>
        <v>0</v>
      </c>
      <c r="D96" s="309">
        <f>L74-J74</f>
        <v>0</v>
      </c>
      <c r="E96" s="129"/>
      <c r="F96" s="129"/>
      <c r="G96" s="129"/>
      <c r="H96" s="129"/>
      <c r="I96" s="129"/>
      <c r="J96" s="129"/>
      <c r="K96" s="129"/>
      <c r="L96" s="129"/>
      <c r="M96" s="129"/>
      <c r="N96" s="129"/>
      <c r="O96" s="129"/>
    </row>
    <row r="97" spans="2:15" s="134" customFormat="1" x14ac:dyDescent="0.3">
      <c r="B97" s="280" t="s">
        <v>363</v>
      </c>
      <c r="C97" s="309">
        <f>C95-C96</f>
        <v>0</v>
      </c>
      <c r="D97" s="309">
        <f>D95-D96</f>
        <v>0</v>
      </c>
      <c r="E97" s="129"/>
      <c r="F97" s="129"/>
      <c r="G97" s="129"/>
      <c r="H97" s="129"/>
      <c r="I97" s="129"/>
      <c r="J97" s="129"/>
      <c r="K97" s="129"/>
      <c r="L97" s="129"/>
      <c r="M97" s="129"/>
      <c r="N97" s="129"/>
      <c r="O97" s="129"/>
    </row>
    <row r="98" spans="2:15" s="134" customFormat="1" x14ac:dyDescent="0.3">
      <c r="B98" s="280" t="s">
        <v>251</v>
      </c>
      <c r="C98" s="614">
        <f>IF(AND(C97&gt;0,D97&gt;0),0,ABS(MIN(C97:D97)))</f>
        <v>0</v>
      </c>
      <c r="D98" s="615"/>
      <c r="E98" s="129"/>
      <c r="F98" s="129"/>
      <c r="G98" s="129"/>
      <c r="H98" s="129"/>
      <c r="I98" s="129"/>
      <c r="J98" s="129"/>
      <c r="K98" s="129"/>
      <c r="L98" s="129"/>
      <c r="M98" s="129"/>
      <c r="N98" s="129"/>
      <c r="O98" s="129"/>
    </row>
    <row r="99" spans="2:15" s="134" customFormat="1" x14ac:dyDescent="0.3">
      <c r="B99" s="129"/>
      <c r="C99" s="129"/>
      <c r="D99" s="129"/>
      <c r="E99" s="129"/>
      <c r="F99" s="129"/>
      <c r="G99" s="129"/>
      <c r="H99" s="129"/>
      <c r="I99" s="129"/>
      <c r="J99" s="129"/>
      <c r="K99" s="129"/>
      <c r="L99" s="129"/>
      <c r="M99" s="129"/>
      <c r="N99" s="129"/>
      <c r="O99" s="129"/>
    </row>
    <row r="100" spans="2:15" s="134" customFormat="1" x14ac:dyDescent="0.3">
      <c r="B100" s="129"/>
      <c r="C100" s="129"/>
      <c r="D100" s="129"/>
      <c r="E100" s="129"/>
      <c r="F100" s="129"/>
      <c r="G100" s="129"/>
      <c r="H100" s="129"/>
      <c r="I100" s="129"/>
      <c r="J100" s="129"/>
      <c r="K100" s="129"/>
      <c r="L100" s="129"/>
      <c r="M100" s="129"/>
      <c r="N100" s="129"/>
      <c r="O100" s="129"/>
    </row>
    <row r="101" spans="2:15" s="134" customFormat="1" x14ac:dyDescent="0.3">
      <c r="B101" s="129"/>
      <c r="C101" s="129"/>
      <c r="D101" s="129"/>
      <c r="E101" s="129"/>
      <c r="F101" s="129"/>
      <c r="G101" s="129"/>
      <c r="H101" s="129"/>
      <c r="I101" s="129"/>
      <c r="J101" s="129"/>
      <c r="K101" s="129"/>
      <c r="L101" s="129"/>
      <c r="M101" s="129"/>
      <c r="N101" s="129"/>
      <c r="O101" s="129"/>
    </row>
    <row r="102" spans="2:15" s="134" customFormat="1" x14ac:dyDescent="0.3">
      <c r="B102" s="129"/>
      <c r="C102" s="129"/>
      <c r="D102" s="129"/>
      <c r="E102" s="129"/>
      <c r="F102" s="129"/>
      <c r="G102" s="129"/>
      <c r="H102" s="129"/>
      <c r="I102" s="129"/>
      <c r="J102" s="129"/>
      <c r="K102" s="129"/>
      <c r="L102" s="129"/>
      <c r="M102" s="129"/>
      <c r="N102" s="129"/>
      <c r="O102" s="129"/>
    </row>
    <row r="103" spans="2:15" s="134" customFormat="1" x14ac:dyDescent="0.3">
      <c r="B103" s="129"/>
      <c r="C103" s="129"/>
      <c r="D103" s="129"/>
      <c r="E103" s="129"/>
      <c r="F103" s="129"/>
      <c r="G103" s="129"/>
      <c r="H103" s="129"/>
      <c r="I103" s="129"/>
      <c r="J103" s="129"/>
      <c r="K103" s="129"/>
      <c r="L103" s="129"/>
      <c r="M103" s="129"/>
      <c r="N103" s="129"/>
      <c r="O103" s="129"/>
    </row>
    <row r="104" spans="2:15" s="134" customFormat="1" x14ac:dyDescent="0.3"/>
    <row r="105" spans="2:15" s="134" customFormat="1" x14ac:dyDescent="0.3"/>
    <row r="106" spans="2:15" s="134" customFormat="1" x14ac:dyDescent="0.3"/>
    <row r="107" spans="2:15" s="134" customFormat="1" x14ac:dyDescent="0.3"/>
    <row r="108" spans="2:15" s="134" customFormat="1" x14ac:dyDescent="0.3"/>
    <row r="109" spans="2:15" s="134" customFormat="1" x14ac:dyDescent="0.3"/>
    <row r="110" spans="2:15" s="134" customFormat="1" x14ac:dyDescent="0.3"/>
    <row r="111" spans="2:15" s="134" customFormat="1" x14ac:dyDescent="0.3"/>
    <row r="112" spans="2:15" s="134" customFormat="1" x14ac:dyDescent="0.3"/>
    <row r="113" s="134" customFormat="1" x14ac:dyDescent="0.3"/>
    <row r="114" s="134" customFormat="1" x14ac:dyDescent="0.3"/>
    <row r="115" s="134" customFormat="1" x14ac:dyDescent="0.3"/>
    <row r="116" s="134" customFormat="1" x14ac:dyDescent="0.3"/>
    <row r="117" s="134" customFormat="1" x14ac:dyDescent="0.3"/>
    <row r="118" s="134" customFormat="1" x14ac:dyDescent="0.3"/>
    <row r="119" s="134" customFormat="1" x14ac:dyDescent="0.3"/>
    <row r="120" s="134" customFormat="1" x14ac:dyDescent="0.3"/>
    <row r="121" s="134" customFormat="1" x14ac:dyDescent="0.3"/>
    <row r="122" s="134" customFormat="1" x14ac:dyDescent="0.3"/>
    <row r="123" s="134" customFormat="1" x14ac:dyDescent="0.3"/>
    <row r="124" s="134" customFormat="1" x14ac:dyDescent="0.3"/>
    <row r="125" s="134" customFormat="1" x14ac:dyDescent="0.3"/>
    <row r="126" s="134" customFormat="1" x14ac:dyDescent="0.3"/>
    <row r="127" s="134" customFormat="1" x14ac:dyDescent="0.3"/>
    <row r="128" s="134" customFormat="1" x14ac:dyDescent="0.3"/>
    <row r="129" s="134" customFormat="1" x14ac:dyDescent="0.3"/>
    <row r="130" s="134" customFormat="1" x14ac:dyDescent="0.3"/>
    <row r="131" s="134" customFormat="1" x14ac:dyDescent="0.3"/>
    <row r="132" s="134" customFormat="1" x14ac:dyDescent="0.3"/>
    <row r="133" s="134" customFormat="1" x14ac:dyDescent="0.3"/>
    <row r="134" s="134" customFormat="1" x14ac:dyDescent="0.3"/>
    <row r="135" s="134" customFormat="1" x14ac:dyDescent="0.3"/>
    <row r="136" s="134" customFormat="1" x14ac:dyDescent="0.3"/>
    <row r="137" s="134" customFormat="1" x14ac:dyDescent="0.3"/>
    <row r="138" s="134" customFormat="1" x14ac:dyDescent="0.3"/>
    <row r="139" s="134" customFormat="1" x14ac:dyDescent="0.3"/>
    <row r="140" s="134" customFormat="1" x14ac:dyDescent="0.3"/>
    <row r="141" s="134" customFormat="1" x14ac:dyDescent="0.3"/>
    <row r="142" s="134" customFormat="1" x14ac:dyDescent="0.3"/>
    <row r="143" s="134" customFormat="1" x14ac:dyDescent="0.3"/>
    <row r="144" s="134" customFormat="1" x14ac:dyDescent="0.3"/>
    <row r="145" s="134" customFormat="1" x14ac:dyDescent="0.3"/>
    <row r="146" s="134" customFormat="1" x14ac:dyDescent="0.3"/>
    <row r="147" s="134" customFormat="1" x14ac:dyDescent="0.3"/>
    <row r="148" s="134" customFormat="1" x14ac:dyDescent="0.3"/>
    <row r="149" s="134" customFormat="1" x14ac:dyDescent="0.3"/>
    <row r="150" s="134" customFormat="1" x14ac:dyDescent="0.3"/>
    <row r="151" s="134" customFormat="1" x14ac:dyDescent="0.3"/>
    <row r="152" s="134" customFormat="1" x14ac:dyDescent="0.3"/>
    <row r="153" s="134" customFormat="1" x14ac:dyDescent="0.3"/>
    <row r="154" s="134" customFormat="1" x14ac:dyDescent="0.3"/>
    <row r="155" s="134" customFormat="1" x14ac:dyDescent="0.3"/>
    <row r="156" s="134" customFormat="1" x14ac:dyDescent="0.3"/>
    <row r="157" s="134" customFormat="1" x14ac:dyDescent="0.3"/>
    <row r="158" s="134" customFormat="1" x14ac:dyDescent="0.3"/>
    <row r="159" s="134" customFormat="1" x14ac:dyDescent="0.3"/>
    <row r="160" s="134" customFormat="1" x14ac:dyDescent="0.3"/>
    <row r="161" s="134" customFormat="1" x14ac:dyDescent="0.3"/>
    <row r="162" s="134" customFormat="1" x14ac:dyDescent="0.3"/>
    <row r="163" s="134" customFormat="1" x14ac:dyDescent="0.3"/>
    <row r="164" s="134" customFormat="1" x14ac:dyDescent="0.3"/>
    <row r="165" s="134" customFormat="1" x14ac:dyDescent="0.3"/>
    <row r="166" s="134" customFormat="1" x14ac:dyDescent="0.3"/>
    <row r="167" s="134" customFormat="1" x14ac:dyDescent="0.3"/>
    <row r="168" s="134" customFormat="1" x14ac:dyDescent="0.3"/>
    <row r="169" s="134" customFormat="1" x14ac:dyDescent="0.3"/>
    <row r="170" s="134" customFormat="1" x14ac:dyDescent="0.3"/>
    <row r="171" s="134" customFormat="1" x14ac:dyDescent="0.3"/>
    <row r="172" s="134" customFormat="1" x14ac:dyDescent="0.3"/>
    <row r="173" s="134" customFormat="1" x14ac:dyDescent="0.3"/>
    <row r="174" s="134" customFormat="1" x14ac:dyDescent="0.3"/>
    <row r="175" s="134" customFormat="1" x14ac:dyDescent="0.3"/>
    <row r="176" s="134" customFormat="1" x14ac:dyDescent="0.3"/>
    <row r="177" s="134" customFormat="1" x14ac:dyDescent="0.3"/>
    <row r="178" s="134" customFormat="1" x14ac:dyDescent="0.3"/>
    <row r="179" s="134" customFormat="1" x14ac:dyDescent="0.3"/>
    <row r="180" s="134" customFormat="1" x14ac:dyDescent="0.3"/>
    <row r="181" s="134" customFormat="1" x14ac:dyDescent="0.3"/>
    <row r="182" s="134" customFormat="1" x14ac:dyDescent="0.3"/>
    <row r="183" s="134" customFormat="1" x14ac:dyDescent="0.3"/>
    <row r="184" s="134" customFormat="1" x14ac:dyDescent="0.3"/>
    <row r="185" s="134" customFormat="1" x14ac:dyDescent="0.3"/>
    <row r="186" s="134" customFormat="1" x14ac:dyDescent="0.3"/>
    <row r="187" s="134" customFormat="1" x14ac:dyDescent="0.3"/>
    <row r="188" s="134" customFormat="1" x14ac:dyDescent="0.3"/>
    <row r="189" s="134" customFormat="1" x14ac:dyDescent="0.3"/>
    <row r="190" s="134" customFormat="1" x14ac:dyDescent="0.3"/>
    <row r="191" s="134" customFormat="1" x14ac:dyDescent="0.3"/>
    <row r="192" s="134" customFormat="1" x14ac:dyDescent="0.3"/>
    <row r="193" s="134" customFormat="1" x14ac:dyDescent="0.3"/>
    <row r="194" s="134" customFormat="1" x14ac:dyDescent="0.3"/>
    <row r="195" s="134" customFormat="1" x14ac:dyDescent="0.3"/>
    <row r="196" s="134" customFormat="1" x14ac:dyDescent="0.3"/>
    <row r="197" s="134" customFormat="1" x14ac:dyDescent="0.3"/>
    <row r="198" s="134" customFormat="1" x14ac:dyDescent="0.3"/>
    <row r="199" s="134" customFormat="1" x14ac:dyDescent="0.3"/>
    <row r="200" s="134" customFormat="1" x14ac:dyDescent="0.3"/>
    <row r="201" s="134" customFormat="1" x14ac:dyDescent="0.3"/>
    <row r="202" s="134" customFormat="1" x14ac:dyDescent="0.3"/>
    <row r="203" s="134" customFormat="1" x14ac:dyDescent="0.3"/>
    <row r="204" s="134" customFormat="1" x14ac:dyDescent="0.3"/>
    <row r="205" s="134" customFormat="1" x14ac:dyDescent="0.3"/>
    <row r="206" s="134" customFormat="1" x14ac:dyDescent="0.3"/>
    <row r="207" s="134" customFormat="1" x14ac:dyDescent="0.3"/>
    <row r="208" s="134" customFormat="1" x14ac:dyDescent="0.3"/>
    <row r="209" s="134" customFormat="1" x14ac:dyDescent="0.3"/>
    <row r="210" s="134" customFormat="1" x14ac:dyDescent="0.3"/>
    <row r="211" s="134" customFormat="1" x14ac:dyDescent="0.3"/>
    <row r="212" s="134" customFormat="1" x14ac:dyDescent="0.3"/>
    <row r="213" s="134" customFormat="1" x14ac:dyDescent="0.3"/>
    <row r="214" s="134" customFormat="1" x14ac:dyDescent="0.3"/>
    <row r="215" s="134" customFormat="1" x14ac:dyDescent="0.3"/>
    <row r="216" s="134" customFormat="1" x14ac:dyDescent="0.3"/>
    <row r="217" s="134" customFormat="1" x14ac:dyDescent="0.3"/>
    <row r="218" s="134" customFormat="1" x14ac:dyDescent="0.3"/>
    <row r="219" s="134" customFormat="1" x14ac:dyDescent="0.3"/>
    <row r="220" s="134" customFormat="1" x14ac:dyDescent="0.3"/>
    <row r="221" s="134" customFormat="1" x14ac:dyDescent="0.3"/>
    <row r="222" s="134" customFormat="1" x14ac:dyDescent="0.3"/>
    <row r="223" s="134" customFormat="1" x14ac:dyDescent="0.3"/>
    <row r="224" s="134" customFormat="1" x14ac:dyDescent="0.3"/>
    <row r="225" s="134" customFormat="1" x14ac:dyDescent="0.3"/>
    <row r="226" s="134" customFormat="1" x14ac:dyDescent="0.3"/>
    <row r="227" s="134" customFormat="1" x14ac:dyDescent="0.3"/>
    <row r="228" s="134" customFormat="1" x14ac:dyDescent="0.3"/>
    <row r="229" s="134" customFormat="1" x14ac:dyDescent="0.3"/>
    <row r="230" s="134" customFormat="1" x14ac:dyDescent="0.3"/>
    <row r="231" s="134" customFormat="1" x14ac:dyDescent="0.3"/>
    <row r="232" s="134" customFormat="1" x14ac:dyDescent="0.3"/>
    <row r="233" s="134" customFormat="1" x14ac:dyDescent="0.3"/>
    <row r="234" s="134" customFormat="1" x14ac:dyDescent="0.3"/>
    <row r="235" s="134" customFormat="1" x14ac:dyDescent="0.3"/>
    <row r="236" s="134" customFormat="1" x14ac:dyDescent="0.3"/>
    <row r="237" s="134" customFormat="1" x14ac:dyDescent="0.3"/>
    <row r="238" s="134" customFormat="1" x14ac:dyDescent="0.3"/>
    <row r="239" s="134" customFormat="1" x14ac:dyDescent="0.3"/>
    <row r="240" s="134" customFormat="1" x14ac:dyDescent="0.3"/>
    <row r="241" s="134" customFormat="1" x14ac:dyDescent="0.3"/>
    <row r="242" s="134" customFormat="1" x14ac:dyDescent="0.3"/>
    <row r="243" s="134" customFormat="1" x14ac:dyDescent="0.3"/>
    <row r="244" s="134" customFormat="1" x14ac:dyDescent="0.3"/>
    <row r="245" s="134" customFormat="1" x14ac:dyDescent="0.3"/>
    <row r="246" s="134" customFormat="1" x14ac:dyDescent="0.3"/>
    <row r="247" s="134" customFormat="1" x14ac:dyDescent="0.3"/>
    <row r="248" s="134" customFormat="1" x14ac:dyDescent="0.3"/>
    <row r="249" s="134" customFormat="1" x14ac:dyDescent="0.3"/>
    <row r="250" s="134" customFormat="1" x14ac:dyDescent="0.3"/>
    <row r="251" s="134" customFormat="1" x14ac:dyDescent="0.3"/>
    <row r="252" s="134" customFormat="1" x14ac:dyDescent="0.3"/>
    <row r="253" s="134" customFormat="1" x14ac:dyDescent="0.3"/>
    <row r="254" s="134" customFormat="1" x14ac:dyDescent="0.3"/>
    <row r="255" s="134" customFormat="1" x14ac:dyDescent="0.3"/>
    <row r="256" s="134" customFormat="1" x14ac:dyDescent="0.3"/>
    <row r="257" s="134" customFormat="1" x14ac:dyDescent="0.3"/>
    <row r="258" s="134" customFormat="1" x14ac:dyDescent="0.3"/>
    <row r="259" s="134" customFormat="1" x14ac:dyDescent="0.3"/>
    <row r="260" s="134" customFormat="1" x14ac:dyDescent="0.3"/>
    <row r="261" s="134" customFormat="1" x14ac:dyDescent="0.3"/>
    <row r="262" s="134" customFormat="1" x14ac:dyDescent="0.3"/>
    <row r="263" s="134" customFormat="1" x14ac:dyDescent="0.3"/>
    <row r="264" s="134" customFormat="1" x14ac:dyDescent="0.3"/>
    <row r="265" s="134" customFormat="1" x14ac:dyDescent="0.3"/>
    <row r="266" s="134" customFormat="1" x14ac:dyDescent="0.3"/>
    <row r="267" s="134" customFormat="1" x14ac:dyDescent="0.3"/>
    <row r="268" s="134" customFormat="1" x14ac:dyDescent="0.3"/>
    <row r="269" s="134" customFormat="1" x14ac:dyDescent="0.3"/>
    <row r="270" s="134" customFormat="1" x14ac:dyDescent="0.3"/>
    <row r="271" s="134" customFormat="1" x14ac:dyDescent="0.3"/>
    <row r="272" s="134" customFormat="1" x14ac:dyDescent="0.3"/>
    <row r="273" s="134" customFormat="1" x14ac:dyDescent="0.3"/>
    <row r="274" s="134" customFormat="1" x14ac:dyDescent="0.3"/>
    <row r="275" s="134" customFormat="1" x14ac:dyDescent="0.3"/>
    <row r="276" s="134" customFormat="1" x14ac:dyDescent="0.3"/>
    <row r="277" s="134" customFormat="1" x14ac:dyDescent="0.3"/>
    <row r="278" s="134" customFormat="1" x14ac:dyDescent="0.3"/>
    <row r="279" s="134" customFormat="1" x14ac:dyDescent="0.3"/>
    <row r="280" s="134" customFormat="1" x14ac:dyDescent="0.3"/>
    <row r="281" s="134" customFormat="1" x14ac:dyDescent="0.3"/>
    <row r="282" s="134" customFormat="1" x14ac:dyDescent="0.3"/>
    <row r="283" s="134" customFormat="1" x14ac:dyDescent="0.3"/>
    <row r="284" s="134" customFormat="1" x14ac:dyDescent="0.3"/>
    <row r="285" s="134" customFormat="1" x14ac:dyDescent="0.3"/>
    <row r="286" s="134" customFormat="1" x14ac:dyDescent="0.3"/>
    <row r="287" s="134" customFormat="1" x14ac:dyDescent="0.3"/>
    <row r="288" s="134" customFormat="1" x14ac:dyDescent="0.3"/>
    <row r="289" s="134" customFormat="1" x14ac:dyDescent="0.3"/>
    <row r="290" s="134" customFormat="1" x14ac:dyDescent="0.3"/>
    <row r="291" s="134" customFormat="1" x14ac:dyDescent="0.3"/>
    <row r="292" s="134" customFormat="1" x14ac:dyDescent="0.3"/>
    <row r="293" s="134" customFormat="1" x14ac:dyDescent="0.3"/>
    <row r="294" s="134" customFormat="1" x14ac:dyDescent="0.3"/>
    <row r="295" s="134" customFormat="1" x14ac:dyDescent="0.3"/>
    <row r="296" s="134" customFormat="1" x14ac:dyDescent="0.3"/>
    <row r="297" s="134" customFormat="1" x14ac:dyDescent="0.3"/>
    <row r="298" s="134" customFormat="1" x14ac:dyDescent="0.3"/>
    <row r="299" s="134" customFormat="1" x14ac:dyDescent="0.3"/>
    <row r="300" s="134" customFormat="1" x14ac:dyDescent="0.3"/>
    <row r="301" s="134" customFormat="1" x14ac:dyDescent="0.3"/>
    <row r="302" s="134" customFormat="1" x14ac:dyDescent="0.3"/>
    <row r="303" s="134" customFormat="1" x14ac:dyDescent="0.3"/>
    <row r="304" s="134" customFormat="1" x14ac:dyDescent="0.3"/>
    <row r="305" s="134" customFormat="1" x14ac:dyDescent="0.3"/>
    <row r="306" s="134" customFormat="1" x14ac:dyDescent="0.3"/>
    <row r="307" s="134" customFormat="1" x14ac:dyDescent="0.3"/>
    <row r="308" s="134" customFormat="1" x14ac:dyDescent="0.3"/>
    <row r="309" s="134" customFormat="1" x14ac:dyDescent="0.3"/>
    <row r="310" s="134" customFormat="1" x14ac:dyDescent="0.3"/>
    <row r="311" s="134" customFormat="1" x14ac:dyDescent="0.3"/>
    <row r="312" s="134" customFormat="1" x14ac:dyDescent="0.3"/>
    <row r="313" s="134" customFormat="1" x14ac:dyDescent="0.3"/>
    <row r="314" s="134" customFormat="1" x14ac:dyDescent="0.3"/>
    <row r="315" s="134" customFormat="1" x14ac:dyDescent="0.3"/>
    <row r="316" s="134" customFormat="1" x14ac:dyDescent="0.3"/>
    <row r="317" s="134" customFormat="1" x14ac:dyDescent="0.3"/>
    <row r="318" s="134" customFormat="1" x14ac:dyDescent="0.3"/>
    <row r="319" s="134" customFormat="1" x14ac:dyDescent="0.3"/>
    <row r="320" s="134" customFormat="1" x14ac:dyDescent="0.3"/>
    <row r="321" s="134" customFormat="1" x14ac:dyDescent="0.3"/>
    <row r="322" s="134" customFormat="1" x14ac:dyDescent="0.3"/>
    <row r="323" s="134" customFormat="1" x14ac:dyDescent="0.3"/>
    <row r="324" s="134" customFormat="1" x14ac:dyDescent="0.3"/>
    <row r="325" s="134" customFormat="1" x14ac:dyDescent="0.3"/>
    <row r="326" s="134" customFormat="1" x14ac:dyDescent="0.3"/>
    <row r="327" s="134" customFormat="1" x14ac:dyDescent="0.3"/>
    <row r="328" s="134" customFormat="1" x14ac:dyDescent="0.3"/>
    <row r="329" s="134" customFormat="1" x14ac:dyDescent="0.3"/>
    <row r="330" s="134" customFormat="1" x14ac:dyDescent="0.3"/>
    <row r="331" s="134" customFormat="1" x14ac:dyDescent="0.3"/>
    <row r="332" s="134" customFormat="1" x14ac:dyDescent="0.3"/>
    <row r="333" s="134" customFormat="1" x14ac:dyDescent="0.3"/>
    <row r="334" s="134" customFormat="1" x14ac:dyDescent="0.3"/>
    <row r="335" s="134" customFormat="1" x14ac:dyDescent="0.3"/>
    <row r="336" s="134" customFormat="1" x14ac:dyDescent="0.3"/>
    <row r="337" s="134" customFormat="1" x14ac:dyDescent="0.3"/>
    <row r="338" s="134" customFormat="1" x14ac:dyDescent="0.3"/>
    <row r="339" s="134" customFormat="1" x14ac:dyDescent="0.3"/>
    <row r="340" s="134" customFormat="1" x14ac:dyDescent="0.3"/>
    <row r="341" s="134" customFormat="1" x14ac:dyDescent="0.3"/>
    <row r="342" s="134" customFormat="1" x14ac:dyDescent="0.3"/>
    <row r="343" s="134" customFormat="1" x14ac:dyDescent="0.3"/>
    <row r="344" s="134" customFormat="1" x14ac:dyDescent="0.3"/>
    <row r="345" s="134" customFormat="1" x14ac:dyDescent="0.3"/>
    <row r="346" s="134" customFormat="1" x14ac:dyDescent="0.3"/>
    <row r="347" s="134" customFormat="1" x14ac:dyDescent="0.3"/>
    <row r="348" s="134" customFormat="1" x14ac:dyDescent="0.3"/>
    <row r="349" s="134" customFormat="1" x14ac:dyDescent="0.3"/>
    <row r="350" s="134" customFormat="1" x14ac:dyDescent="0.3"/>
    <row r="351" s="134" customFormat="1" x14ac:dyDescent="0.3"/>
    <row r="352" s="134" customFormat="1" x14ac:dyDescent="0.3"/>
    <row r="353" s="134" customFormat="1" x14ac:dyDescent="0.3"/>
    <row r="354" s="134" customFormat="1" x14ac:dyDescent="0.3"/>
    <row r="355" s="134" customFormat="1" x14ac:dyDescent="0.3"/>
    <row r="356" s="134" customFormat="1" x14ac:dyDescent="0.3"/>
    <row r="357" s="134" customFormat="1" x14ac:dyDescent="0.3"/>
    <row r="358" s="134" customFormat="1" x14ac:dyDescent="0.3"/>
    <row r="359" s="134" customFormat="1" x14ac:dyDescent="0.3"/>
    <row r="360" s="134" customFormat="1" x14ac:dyDescent="0.3"/>
    <row r="361" s="134" customFormat="1" x14ac:dyDescent="0.3"/>
    <row r="362" s="134" customFormat="1" x14ac:dyDescent="0.3"/>
    <row r="363" s="134" customFormat="1" x14ac:dyDescent="0.3"/>
    <row r="364" s="134" customFormat="1" x14ac:dyDescent="0.3"/>
    <row r="365" s="134" customFormat="1" x14ac:dyDescent="0.3"/>
    <row r="366" s="134" customFormat="1" x14ac:dyDescent="0.3"/>
    <row r="367" s="134" customFormat="1" x14ac:dyDescent="0.3"/>
    <row r="368" s="134" customFormat="1" x14ac:dyDescent="0.3"/>
    <row r="369" s="134" customFormat="1" x14ac:dyDescent="0.3"/>
    <row r="370" s="134" customFormat="1" x14ac:dyDescent="0.3"/>
    <row r="371" s="134" customFormat="1" x14ac:dyDescent="0.3"/>
    <row r="372" s="134" customFormat="1" x14ac:dyDescent="0.3"/>
    <row r="373" s="134" customFormat="1" x14ac:dyDescent="0.3"/>
    <row r="374" s="134" customFormat="1" x14ac:dyDescent="0.3"/>
    <row r="375" s="134" customFormat="1" x14ac:dyDescent="0.3"/>
    <row r="376" s="134" customFormat="1" x14ac:dyDescent="0.3"/>
    <row r="377" s="134" customFormat="1" x14ac:dyDescent="0.3"/>
    <row r="378" s="134" customFormat="1" x14ac:dyDescent="0.3"/>
    <row r="379" s="134" customFormat="1" x14ac:dyDescent="0.3"/>
    <row r="380" s="134" customFormat="1" x14ac:dyDescent="0.3"/>
    <row r="381" s="134" customFormat="1" x14ac:dyDescent="0.3"/>
    <row r="382" s="134" customFormat="1" x14ac:dyDescent="0.3"/>
    <row r="383" s="134" customFormat="1" x14ac:dyDescent="0.3"/>
    <row r="384" s="134" customFormat="1" x14ac:dyDescent="0.3"/>
    <row r="385" s="134" customFormat="1" x14ac:dyDescent="0.3"/>
    <row r="386" s="134" customFormat="1" x14ac:dyDescent="0.3"/>
    <row r="387" s="134" customFormat="1" x14ac:dyDescent="0.3"/>
    <row r="388" s="134" customFormat="1" x14ac:dyDescent="0.3"/>
    <row r="389" s="134" customFormat="1" x14ac:dyDescent="0.3"/>
    <row r="390" s="134" customFormat="1" x14ac:dyDescent="0.3"/>
    <row r="391" s="134" customFormat="1" x14ac:dyDescent="0.3"/>
    <row r="392" s="134" customFormat="1" x14ac:dyDescent="0.3"/>
    <row r="393" s="134" customFormat="1" x14ac:dyDescent="0.3"/>
    <row r="394" s="134" customFormat="1" x14ac:dyDescent="0.3"/>
    <row r="395" s="134" customFormat="1" x14ac:dyDescent="0.3"/>
    <row r="396" s="134" customFormat="1" x14ac:dyDescent="0.3"/>
    <row r="397" s="134" customFormat="1" x14ac:dyDescent="0.3"/>
    <row r="398" s="134" customFormat="1" x14ac:dyDescent="0.3"/>
    <row r="399" s="134" customFormat="1" x14ac:dyDescent="0.3"/>
    <row r="400" s="134" customFormat="1" x14ac:dyDescent="0.3"/>
    <row r="401" s="134" customFormat="1" x14ac:dyDescent="0.3"/>
    <row r="402" s="134" customFormat="1" x14ac:dyDescent="0.3"/>
    <row r="403" s="134" customFormat="1" x14ac:dyDescent="0.3"/>
    <row r="404" s="134" customFormat="1" x14ac:dyDescent="0.3"/>
    <row r="405" s="134" customFormat="1" x14ac:dyDescent="0.3"/>
    <row r="406" s="134" customFormat="1" x14ac:dyDescent="0.3"/>
    <row r="407" s="134" customFormat="1" x14ac:dyDescent="0.3"/>
    <row r="408" s="134" customFormat="1" x14ac:dyDescent="0.3"/>
    <row r="409" s="134" customFormat="1" x14ac:dyDescent="0.3"/>
    <row r="410" s="134" customFormat="1" x14ac:dyDescent="0.3"/>
    <row r="411" s="134" customFormat="1" x14ac:dyDescent="0.3"/>
    <row r="412" s="134" customFormat="1" x14ac:dyDescent="0.3"/>
    <row r="413" s="134" customFormat="1" x14ac:dyDescent="0.3"/>
    <row r="414" s="134" customFormat="1" x14ac:dyDescent="0.3"/>
    <row r="415" s="134" customFormat="1" x14ac:dyDescent="0.3"/>
    <row r="416" s="134" customFormat="1" x14ac:dyDescent="0.3"/>
    <row r="417" s="134" customFormat="1" x14ac:dyDescent="0.3"/>
    <row r="418" s="134" customFormat="1" x14ac:dyDescent="0.3"/>
    <row r="419" s="134" customFormat="1" x14ac:dyDescent="0.3"/>
    <row r="420" s="134" customFormat="1" x14ac:dyDescent="0.3"/>
    <row r="421" s="134" customFormat="1" x14ac:dyDescent="0.3"/>
    <row r="422" s="134" customFormat="1" x14ac:dyDescent="0.3"/>
    <row r="423" s="134" customFormat="1" x14ac:dyDescent="0.3"/>
    <row r="424" s="134" customFormat="1" x14ac:dyDescent="0.3"/>
    <row r="425" s="134" customFormat="1" x14ac:dyDescent="0.3"/>
    <row r="426" s="134" customFormat="1" x14ac:dyDescent="0.3"/>
    <row r="427" s="134" customFormat="1" x14ac:dyDescent="0.3"/>
    <row r="428" s="134" customFormat="1" x14ac:dyDescent="0.3"/>
    <row r="429" s="134" customFormat="1" x14ac:dyDescent="0.3"/>
    <row r="430" s="134" customFormat="1" x14ac:dyDescent="0.3"/>
    <row r="431" s="134" customFormat="1" x14ac:dyDescent="0.3"/>
    <row r="432" s="134" customFormat="1" x14ac:dyDescent="0.3"/>
    <row r="433" s="134" customFormat="1" x14ac:dyDescent="0.3"/>
    <row r="434" s="134" customFormat="1" x14ac:dyDescent="0.3"/>
    <row r="435" s="134" customFormat="1" x14ac:dyDescent="0.3"/>
    <row r="436" s="134" customFormat="1" x14ac:dyDescent="0.3"/>
    <row r="437" s="134" customFormat="1" x14ac:dyDescent="0.3"/>
    <row r="438" s="134" customFormat="1" x14ac:dyDescent="0.3"/>
    <row r="439" s="134" customFormat="1" x14ac:dyDescent="0.3"/>
    <row r="440" s="134" customFormat="1" x14ac:dyDescent="0.3"/>
    <row r="441" s="134" customFormat="1" x14ac:dyDescent="0.3"/>
    <row r="442" s="134" customFormat="1" x14ac:dyDescent="0.3"/>
    <row r="443" s="134" customFormat="1" x14ac:dyDescent="0.3"/>
    <row r="444" s="134" customFormat="1" x14ac:dyDescent="0.3"/>
    <row r="445" s="134" customFormat="1" x14ac:dyDescent="0.3"/>
    <row r="446" s="134" customFormat="1" x14ac:dyDescent="0.3"/>
    <row r="447" s="134" customFormat="1" x14ac:dyDescent="0.3"/>
    <row r="448" s="134" customFormat="1" x14ac:dyDescent="0.3"/>
    <row r="449" s="134" customFormat="1" x14ac:dyDescent="0.3"/>
    <row r="450" s="134" customFormat="1" x14ac:dyDescent="0.3"/>
    <row r="451" s="134" customFormat="1" x14ac:dyDescent="0.3"/>
    <row r="452" s="134" customFormat="1" x14ac:dyDescent="0.3"/>
    <row r="453" s="134" customFormat="1" x14ac:dyDescent="0.3"/>
    <row r="454" s="134" customFormat="1" x14ac:dyDescent="0.3"/>
    <row r="455" s="134" customFormat="1" x14ac:dyDescent="0.3"/>
    <row r="456" s="134" customFormat="1" x14ac:dyDescent="0.3"/>
    <row r="457" s="134" customFormat="1" x14ac:dyDescent="0.3"/>
    <row r="458" s="134" customFormat="1" x14ac:dyDescent="0.3"/>
    <row r="459" s="134" customFormat="1" x14ac:dyDescent="0.3"/>
    <row r="460" s="134" customFormat="1" x14ac:dyDescent="0.3"/>
    <row r="461" s="134" customFormat="1" x14ac:dyDescent="0.3"/>
    <row r="462" s="134" customFormat="1" x14ac:dyDescent="0.3"/>
    <row r="463" s="134" customFormat="1" x14ac:dyDescent="0.3"/>
    <row r="464" s="134" customFormat="1" x14ac:dyDescent="0.3"/>
    <row r="465" s="134" customFormat="1" x14ac:dyDescent="0.3"/>
    <row r="466" s="134" customFormat="1" x14ac:dyDescent="0.3"/>
    <row r="467" s="134" customFormat="1" x14ac:dyDescent="0.3"/>
    <row r="468" s="134" customFormat="1" x14ac:dyDescent="0.3"/>
    <row r="469" s="134" customFormat="1" x14ac:dyDescent="0.3"/>
    <row r="470" s="134" customFormat="1" x14ac:dyDescent="0.3"/>
    <row r="471" s="134" customFormat="1" x14ac:dyDescent="0.3"/>
    <row r="472" s="134" customFormat="1" x14ac:dyDescent="0.3"/>
    <row r="473" s="134" customFormat="1" x14ac:dyDescent="0.3"/>
    <row r="474" s="134" customFormat="1" x14ac:dyDescent="0.3"/>
    <row r="475" s="134" customFormat="1" x14ac:dyDescent="0.3"/>
  </sheetData>
  <sheetProtection algorithmName="SHA-512" hashValue="XG80ckyAr8SPJQUIPZIcFwjIyULStChnmqWzH2YL6+T069UM+P78E465e+U7/nSauZ7IctimKreU0GXB3BsARQ==" saltValue="T8bMX/em/C/0aEY3nffEFw==" spinCount="100000" sheet="1" objects="1" scenarios="1" selectLockedCells="1"/>
  <mergeCells count="22">
    <mergeCell ref="C98:D98"/>
    <mergeCell ref="B77:D80"/>
    <mergeCell ref="E79:G79"/>
    <mergeCell ref="H79:J79"/>
    <mergeCell ref="K79:M79"/>
    <mergeCell ref="E77:P78"/>
    <mergeCell ref="N79:P79"/>
    <mergeCell ref="N33:P33"/>
    <mergeCell ref="B12:D14"/>
    <mergeCell ref="C52:D52"/>
    <mergeCell ref="B57:D59"/>
    <mergeCell ref="E12:J13"/>
    <mergeCell ref="L12:L14"/>
    <mergeCell ref="E31:P32"/>
    <mergeCell ref="K33:M33"/>
    <mergeCell ref="L57:L59"/>
    <mergeCell ref="E57:J58"/>
    <mergeCell ref="K57:K59"/>
    <mergeCell ref="K12:K14"/>
    <mergeCell ref="B31:D34"/>
    <mergeCell ref="E33:G33"/>
    <mergeCell ref="H33:J33"/>
  </mergeCells>
  <conditionalFormatting sqref="E46">
    <cfRule type="cellIs" dxfId="67" priority="10" operator="equal">
      <formula>"CHECK"</formula>
    </cfRule>
    <cfRule type="cellIs" dxfId="66" priority="11" operator="equal">
      <formula>"OK"</formula>
    </cfRule>
  </conditionalFormatting>
  <conditionalFormatting sqref="E92">
    <cfRule type="cellIs" dxfId="65" priority="6" operator="equal">
      <formula>"CHECK"</formula>
    </cfRule>
    <cfRule type="cellIs" dxfId="64" priority="7" operator="equal">
      <formula>"OK"</formula>
    </cfRule>
  </conditionalFormatting>
  <conditionalFormatting sqref="H46">
    <cfRule type="cellIs" dxfId="63" priority="8" operator="equal">
      <formula>"CHECK"</formula>
    </cfRule>
    <cfRule type="cellIs" dxfId="62" priority="9" operator="equal">
      <formula>"OK"</formula>
    </cfRule>
  </conditionalFormatting>
  <conditionalFormatting sqref="H92">
    <cfRule type="cellIs" dxfId="61" priority="4" operator="equal">
      <formula>"CHECK"</formula>
    </cfRule>
    <cfRule type="cellIs" dxfId="60" priority="5" operator="equal">
      <formula>"OK"</formula>
    </cfRule>
  </conditionalFormatting>
  <conditionalFormatting sqref="K46">
    <cfRule type="cellIs" dxfId="59" priority="14" operator="equal">
      <formula>"CHECK"</formula>
    </cfRule>
    <cfRule type="cellIs" dxfId="58" priority="15" operator="equal">
      <formula>"OK"</formula>
    </cfRule>
  </conditionalFormatting>
  <conditionalFormatting sqref="K92">
    <cfRule type="cellIs" dxfId="57" priority="12" operator="equal">
      <formula>"CHECK"</formula>
    </cfRule>
    <cfRule type="cellIs" dxfId="56" priority="13" operator="equal">
      <formula>"OK"</formula>
    </cfRule>
  </conditionalFormatting>
  <pageMargins left="0" right="0" top="0.5" bottom="0.5" header="0.3" footer="0.3"/>
  <pageSetup scale="38" fitToWidth="0" orientation="landscape" r:id="rId1"/>
  <extLst>
    <ext xmlns:x14="http://schemas.microsoft.com/office/spreadsheetml/2009/9/main" uri="{78C0D931-6437-407d-A8EE-F0AAD7539E65}">
      <x14:conditionalFormattings>
        <x14:conditionalFormatting xmlns:xm="http://schemas.microsoft.com/office/excel/2006/main">
          <x14:cfRule type="expression" priority="1" id="{64AB54E5-7BFC-4E14-9D2A-BA554C4C39EE}">
            <xm:f>'Company Details'!$C$13="General Takaful"</xm:f>
            <x14:dxf>
              <font>
                <color theme="0" tint="-0.24994659260841701"/>
              </font>
              <fill>
                <patternFill>
                  <bgColor theme="0" tint="-0.24994659260841701"/>
                </patternFill>
              </fill>
              <border>
                <left/>
                <right/>
                <top/>
                <bottom/>
                <vertical/>
                <horizontal/>
              </border>
            </x14:dxf>
          </x14:cfRule>
          <x14:cfRule type="expression" priority="2" id="{656FC653-EBBC-4A51-B033-82F01100C482}">
            <xm:f>'Company Details'!$C$13="General Insurer"</xm:f>
            <x14:dxf>
              <font>
                <color theme="0" tint="-0.24994659260841701"/>
              </font>
              <fill>
                <patternFill>
                  <bgColor theme="0" tint="-0.24994659260841701"/>
                </patternFill>
              </fill>
              <border>
                <left/>
                <right/>
                <top/>
                <bottom/>
                <vertical/>
                <horizontal/>
              </border>
            </x14:dxf>
          </x14:cfRule>
          <xm:sqref>A1:XFD1048576</xm:sqref>
        </x14:conditionalFormatting>
        <x14:conditionalFormatting xmlns:xm="http://schemas.microsoft.com/office/excel/2006/main">
          <x14:cfRule type="expression" priority="3" id="{33914D84-D934-4BCD-8255-06593394036D}">
            <xm:f>'Company Details'!$C$12="Takaful Operator"</xm:f>
            <x14:dxf>
              <font>
                <color theme="0"/>
              </font>
              <fill>
                <patternFill>
                  <bgColor theme="0"/>
                </patternFill>
              </fill>
              <border>
                <left/>
                <right/>
                <top/>
                <bottom/>
                <vertical/>
                <horizontal/>
              </border>
            </x14:dxf>
          </x14:cfRule>
          <xm:sqref>N11:S28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sheetPr>
  <dimension ref="A2:NA157"/>
  <sheetViews>
    <sheetView showGridLines="0" zoomScale="60" zoomScaleNormal="60" zoomScaleSheetLayoutView="120" workbookViewId="0">
      <selection activeCell="F23" sqref="F23"/>
    </sheetView>
  </sheetViews>
  <sheetFormatPr defaultColWidth="9.1796875" defaultRowHeight="13" x14ac:dyDescent="0.3"/>
  <cols>
    <col min="1" max="1" width="3.54296875" style="129" customWidth="1"/>
    <col min="2" max="5" width="18.54296875" style="129" customWidth="1"/>
    <col min="6" max="6" width="19.81640625" style="129" customWidth="1"/>
    <col min="7" max="10" width="18.54296875" style="129" customWidth="1"/>
    <col min="11" max="11" width="5.54296875" style="129" customWidth="1"/>
    <col min="12" max="20" width="18.54296875" style="129" customWidth="1"/>
    <col min="21" max="21" width="5.54296875" style="129" customWidth="1"/>
    <col min="22" max="30" width="18.54296875" style="129" customWidth="1"/>
    <col min="31" max="31" width="5.54296875" style="129" customWidth="1"/>
    <col min="32" max="40" width="18.54296875" style="129" customWidth="1"/>
    <col min="41" max="41" width="5.54296875" style="129" customWidth="1"/>
    <col min="42" max="50" width="18.54296875" style="129" customWidth="1"/>
    <col min="51" max="51" width="5.54296875" style="129" customWidth="1"/>
    <col min="52" max="60" width="18.54296875" style="129" customWidth="1"/>
    <col min="61" max="61" width="5.54296875" style="129" customWidth="1"/>
    <col min="62" max="70" width="18.54296875" style="129" customWidth="1"/>
    <col min="71" max="365" width="9.1796875" style="473"/>
    <col min="366" max="16384" width="9.1796875" style="129"/>
  </cols>
  <sheetData>
    <row r="2" spans="2:15" ht="14" x14ac:dyDescent="0.3">
      <c r="B2" s="95" t="s">
        <v>156</v>
      </c>
      <c r="C2" s="92"/>
    </row>
    <row r="3" spans="2:15" x14ac:dyDescent="0.3">
      <c r="B3" s="129" t="s">
        <v>369</v>
      </c>
    </row>
    <row r="5" spans="2:15" ht="14" x14ac:dyDescent="0.3">
      <c r="B5" s="153" t="s">
        <v>370</v>
      </c>
      <c r="E5" s="159" t="s">
        <v>317</v>
      </c>
      <c r="F5" s="159"/>
      <c r="G5" s="159"/>
      <c r="H5" s="159"/>
      <c r="I5" s="159"/>
      <c r="J5" s="159"/>
      <c r="K5" s="159"/>
      <c r="L5" s="159"/>
      <c r="M5" s="159"/>
      <c r="N5" s="159"/>
      <c r="O5" s="159"/>
    </row>
    <row r="6" spans="2:15" x14ac:dyDescent="0.3">
      <c r="B6" s="129" t="str">
        <f>IF('Company Details'!$C$12="Conventional Insurer"," ", "PRF")</f>
        <v>PRF</v>
      </c>
      <c r="C6" s="311">
        <f>C157</f>
        <v>0</v>
      </c>
      <c r="E6" s="159" t="s">
        <v>371</v>
      </c>
      <c r="F6" s="159"/>
      <c r="G6" s="159"/>
      <c r="H6" s="159"/>
      <c r="I6" s="159"/>
      <c r="J6" s="159"/>
      <c r="K6" s="159"/>
      <c r="L6" s="159"/>
      <c r="M6" s="159"/>
      <c r="N6" s="159"/>
      <c r="O6" s="159"/>
    </row>
    <row r="7" spans="2:15" x14ac:dyDescent="0.3">
      <c r="B7" s="134" t="str">
        <f>IF('Company Details'!$C$12="Conventional Insurer","Others Fund", IF('Company Details'!$C$12="Takaful Operator","SHF","Others / SHF"))</f>
        <v>Others / SHF</v>
      </c>
      <c r="C7" s="311">
        <f>C82</f>
        <v>0</v>
      </c>
      <c r="E7" s="159" t="s">
        <v>372</v>
      </c>
      <c r="F7" s="159"/>
      <c r="G7" s="159"/>
      <c r="H7" s="159"/>
      <c r="I7" s="159"/>
      <c r="J7" s="159"/>
      <c r="K7" s="159"/>
      <c r="L7" s="159"/>
      <c r="M7" s="159"/>
      <c r="N7" s="159"/>
      <c r="O7" s="159"/>
    </row>
    <row r="8" spans="2:15" x14ac:dyDescent="0.3">
      <c r="E8" s="159" t="s">
        <v>373</v>
      </c>
      <c r="F8" s="159"/>
      <c r="G8" s="159"/>
      <c r="H8" s="159"/>
      <c r="I8" s="159"/>
      <c r="J8" s="159"/>
      <c r="K8" s="159"/>
      <c r="L8" s="159"/>
      <c r="M8" s="159"/>
      <c r="N8" s="159"/>
      <c r="O8" s="159"/>
    </row>
    <row r="9" spans="2:15" ht="13.75" customHeight="1" x14ac:dyDescent="0.3">
      <c r="E9" s="160" t="s">
        <v>321</v>
      </c>
      <c r="F9" s="159"/>
      <c r="G9" s="159"/>
      <c r="H9" s="159"/>
      <c r="I9" s="159"/>
      <c r="J9" s="159"/>
      <c r="K9" s="159"/>
      <c r="L9" s="159"/>
      <c r="M9" s="159"/>
      <c r="N9" s="159"/>
      <c r="O9" s="159"/>
    </row>
    <row r="10" spans="2:15" ht="13.75" customHeight="1" x14ac:dyDescent="0.35">
      <c r="B10" s="127"/>
      <c r="E10" s="160" t="s">
        <v>374</v>
      </c>
      <c r="F10" s="159"/>
      <c r="G10" s="159"/>
      <c r="H10" s="159"/>
      <c r="I10" s="159"/>
      <c r="J10" s="159"/>
      <c r="K10" s="159"/>
      <c r="L10" s="159"/>
      <c r="M10" s="159"/>
      <c r="N10" s="159"/>
      <c r="O10" s="159"/>
    </row>
    <row r="11" spans="2:15" ht="15.5" x14ac:dyDescent="0.35">
      <c r="B11" s="127" t="str">
        <f>IF('Company Details'!$C$12="Conventional Insurer","Others", IF('Company Details'!$C$12="Takaful Operator","SHF","Others / SHF"))</f>
        <v>Others / SHF</v>
      </c>
      <c r="E11" s="132"/>
    </row>
    <row r="12" spans="2:15" ht="15.5" x14ac:dyDescent="0.35">
      <c r="B12" s="127"/>
      <c r="E12" s="132"/>
    </row>
    <row r="13" spans="2:15" ht="14" x14ac:dyDescent="0.3">
      <c r="B13" s="133" t="s">
        <v>323</v>
      </c>
      <c r="E13" s="132"/>
    </row>
    <row r="14" spans="2:15" ht="12.65" customHeight="1" x14ac:dyDescent="0.3">
      <c r="B14" s="601" t="s">
        <v>33</v>
      </c>
      <c r="C14" s="601"/>
      <c r="D14" s="601"/>
      <c r="E14" s="605" t="s">
        <v>324</v>
      </c>
      <c r="F14" s="605"/>
      <c r="G14" s="605"/>
      <c r="H14" s="605" t="s">
        <v>375</v>
      </c>
      <c r="I14" s="605"/>
    </row>
    <row r="15" spans="2:15" ht="12.65" customHeight="1" x14ac:dyDescent="0.3">
      <c r="B15" s="601"/>
      <c r="C15" s="601"/>
      <c r="D15" s="601"/>
      <c r="E15" s="605"/>
      <c r="F15" s="605"/>
      <c r="G15" s="605"/>
      <c r="H15" s="605"/>
      <c r="I15" s="605"/>
    </row>
    <row r="16" spans="2:15" ht="48.75" customHeight="1" x14ac:dyDescent="0.3">
      <c r="B16" s="601"/>
      <c r="C16" s="601"/>
      <c r="D16" s="601"/>
      <c r="E16" s="275" t="s">
        <v>283</v>
      </c>
      <c r="F16" s="275" t="str">
        <f>IF('Company Details'!$C$12="Conventional Insurer","Net Premium Liability", IF('Company Details'!$C$12="Takaful Operator","Net Expense Liability","Net Premium/Expense Liability"))</f>
        <v>Net Premium/Expense Liability</v>
      </c>
      <c r="G16" s="275" t="s">
        <v>376</v>
      </c>
      <c r="H16" s="275" t="s">
        <v>377</v>
      </c>
      <c r="I16" s="275" t="s">
        <v>378</v>
      </c>
    </row>
    <row r="17" spans="1:365" x14ac:dyDescent="0.3">
      <c r="B17" s="631" t="s">
        <v>294</v>
      </c>
      <c r="C17" s="632"/>
      <c r="D17" s="633"/>
      <c r="E17" s="444"/>
      <c r="F17" s="444"/>
      <c r="G17" s="322">
        <f>E17+F17</f>
        <v>0</v>
      </c>
      <c r="H17" s="444"/>
      <c r="I17" s="444"/>
    </row>
    <row r="18" spans="1:365" x14ac:dyDescent="0.3">
      <c r="B18" s="631" t="s">
        <v>295</v>
      </c>
      <c r="C18" s="632"/>
      <c r="D18" s="633"/>
      <c r="E18" s="443"/>
      <c r="F18" s="443"/>
      <c r="G18" s="309">
        <f t="shared" ref="G18:G27" si="0">E18+F18</f>
        <v>0</v>
      </c>
      <c r="H18" s="443"/>
      <c r="I18" s="443"/>
    </row>
    <row r="19" spans="1:365" x14ac:dyDescent="0.3">
      <c r="B19" s="631" t="s">
        <v>296</v>
      </c>
      <c r="C19" s="632"/>
      <c r="D19" s="633"/>
      <c r="E19" s="443"/>
      <c r="F19" s="443"/>
      <c r="G19" s="309">
        <f t="shared" si="0"/>
        <v>0</v>
      </c>
      <c r="H19" s="443"/>
      <c r="I19" s="443"/>
    </row>
    <row r="20" spans="1:365" x14ac:dyDescent="0.3">
      <c r="B20" s="631" t="s">
        <v>297</v>
      </c>
      <c r="C20" s="632"/>
      <c r="D20" s="633"/>
      <c r="E20" s="443"/>
      <c r="F20" s="443"/>
      <c r="G20" s="309">
        <f t="shared" si="0"/>
        <v>0</v>
      </c>
      <c r="H20" s="443"/>
      <c r="I20" s="443"/>
    </row>
    <row r="21" spans="1:365" x14ac:dyDescent="0.3">
      <c r="B21" s="631" t="s">
        <v>298</v>
      </c>
      <c r="C21" s="632"/>
      <c r="D21" s="633"/>
      <c r="E21" s="443"/>
      <c r="F21" s="443"/>
      <c r="G21" s="309">
        <f t="shared" si="0"/>
        <v>0</v>
      </c>
      <c r="H21" s="443"/>
      <c r="I21" s="443"/>
    </row>
    <row r="22" spans="1:365" x14ac:dyDescent="0.3">
      <c r="B22" s="631" t="s">
        <v>299</v>
      </c>
      <c r="C22" s="632"/>
      <c r="D22" s="633"/>
      <c r="E22" s="443"/>
      <c r="F22" s="443"/>
      <c r="G22" s="309">
        <f t="shared" si="0"/>
        <v>0</v>
      </c>
      <c r="H22" s="443"/>
      <c r="I22" s="443"/>
    </row>
    <row r="23" spans="1:365" x14ac:dyDescent="0.3">
      <c r="B23" s="631" t="s">
        <v>300</v>
      </c>
      <c r="C23" s="632"/>
      <c r="D23" s="633"/>
      <c r="E23" s="443"/>
      <c r="F23" s="443"/>
      <c r="G23" s="309">
        <f t="shared" si="0"/>
        <v>0</v>
      </c>
      <c r="H23" s="443"/>
      <c r="I23" s="443"/>
    </row>
    <row r="24" spans="1:365" x14ac:dyDescent="0.3">
      <c r="B24" s="631" t="s">
        <v>301</v>
      </c>
      <c r="C24" s="632"/>
      <c r="D24" s="633"/>
      <c r="E24" s="443"/>
      <c r="F24" s="443"/>
      <c r="G24" s="309">
        <f t="shared" si="0"/>
        <v>0</v>
      </c>
      <c r="H24" s="443"/>
      <c r="I24" s="443"/>
    </row>
    <row r="25" spans="1:365" x14ac:dyDescent="0.3">
      <c r="B25" s="631" t="s">
        <v>302</v>
      </c>
      <c r="C25" s="632"/>
      <c r="D25" s="633"/>
      <c r="E25" s="443"/>
      <c r="F25" s="443"/>
      <c r="G25" s="309">
        <f t="shared" si="0"/>
        <v>0</v>
      </c>
      <c r="H25" s="443"/>
      <c r="I25" s="443"/>
    </row>
    <row r="26" spans="1:365" x14ac:dyDescent="0.3">
      <c r="B26" s="631" t="s">
        <v>303</v>
      </c>
      <c r="C26" s="632"/>
      <c r="D26" s="633"/>
      <c r="E26" s="443"/>
      <c r="F26" s="443"/>
      <c r="G26" s="309">
        <f t="shared" si="0"/>
        <v>0</v>
      </c>
      <c r="H26" s="443"/>
      <c r="I26" s="443"/>
    </row>
    <row r="27" spans="1:365" x14ac:dyDescent="0.3">
      <c r="B27" s="634" t="s">
        <v>304</v>
      </c>
      <c r="C27" s="635"/>
      <c r="D27" s="636"/>
      <c r="E27" s="443"/>
      <c r="F27" s="443"/>
      <c r="G27" s="309">
        <f t="shared" si="0"/>
        <v>0</v>
      </c>
      <c r="H27" s="443"/>
      <c r="I27" s="443"/>
    </row>
    <row r="28" spans="1:365" x14ac:dyDescent="0.3">
      <c r="B28" s="637" t="s">
        <v>305</v>
      </c>
      <c r="C28" s="638"/>
      <c r="D28" s="639"/>
      <c r="E28" s="309">
        <f>SUM(E17:E27)</f>
        <v>0</v>
      </c>
      <c r="F28" s="309">
        <f>SUM(F17:F27)</f>
        <v>0</v>
      </c>
      <c r="G28" s="309">
        <f>SUM(G17:G27)</f>
        <v>0</v>
      </c>
      <c r="H28" s="309">
        <f>SUM(H17:H27)</f>
        <v>0</v>
      </c>
      <c r="I28" s="309">
        <f>SUM(I17:I27)</f>
        <v>0</v>
      </c>
    </row>
    <row r="30" spans="1:365" ht="14" x14ac:dyDescent="0.3">
      <c r="B30" s="133" t="s">
        <v>341</v>
      </c>
      <c r="L30" s="154" t="s">
        <v>379</v>
      </c>
      <c r="V30" s="154" t="s">
        <v>379</v>
      </c>
      <c r="AF30" s="154" t="s">
        <v>379</v>
      </c>
      <c r="AP30" s="154" t="s">
        <v>379</v>
      </c>
      <c r="AZ30" s="154" t="s">
        <v>379</v>
      </c>
      <c r="BJ30" s="154" t="s">
        <v>379</v>
      </c>
    </row>
    <row r="31" spans="1:365" x14ac:dyDescent="0.3">
      <c r="B31" s="154" t="s">
        <v>380</v>
      </c>
      <c r="C31" s="154"/>
      <c r="L31" s="300"/>
      <c r="V31" s="300"/>
      <c r="AF31" s="300"/>
      <c r="AP31" s="300"/>
      <c r="AZ31" s="300"/>
      <c r="BJ31" s="300"/>
    </row>
    <row r="32" spans="1:365" s="394" customFormat="1" ht="13" customHeight="1" x14ac:dyDescent="0.3">
      <c r="A32" s="474"/>
      <c r="B32" s="641" t="s">
        <v>381</v>
      </c>
      <c r="C32" s="394" t="s">
        <v>382</v>
      </c>
      <c r="D32" s="642" t="s">
        <v>383</v>
      </c>
      <c r="E32" s="641" t="s">
        <v>384</v>
      </c>
      <c r="F32" s="641"/>
      <c r="G32" s="641" t="s">
        <v>385</v>
      </c>
      <c r="H32" s="641"/>
      <c r="I32" s="641" t="s">
        <v>386</v>
      </c>
      <c r="J32" s="641"/>
      <c r="K32" s="69"/>
      <c r="L32" s="641" t="s">
        <v>381</v>
      </c>
      <c r="M32" s="394" t="s">
        <v>382</v>
      </c>
      <c r="N32" s="642" t="s">
        <v>383</v>
      </c>
      <c r="O32" s="641" t="s">
        <v>384</v>
      </c>
      <c r="P32" s="641"/>
      <c r="Q32" s="641" t="s">
        <v>385</v>
      </c>
      <c r="R32" s="641"/>
      <c r="S32" s="641" t="s">
        <v>386</v>
      </c>
      <c r="T32" s="641"/>
      <c r="U32" s="69"/>
      <c r="V32" s="644" t="s">
        <v>381</v>
      </c>
      <c r="W32" s="400" t="s">
        <v>382</v>
      </c>
      <c r="X32" s="645" t="s">
        <v>383</v>
      </c>
      <c r="Y32" s="644" t="s">
        <v>384</v>
      </c>
      <c r="Z32" s="644"/>
      <c r="AA32" s="644" t="s">
        <v>385</v>
      </c>
      <c r="AB32" s="644"/>
      <c r="AC32" s="644" t="s">
        <v>386</v>
      </c>
      <c r="AD32" s="644"/>
      <c r="AE32" s="69"/>
      <c r="AF32" s="641" t="s">
        <v>381</v>
      </c>
      <c r="AG32" s="394" t="s">
        <v>382</v>
      </c>
      <c r="AH32" s="642" t="s">
        <v>383</v>
      </c>
      <c r="AI32" s="641" t="s">
        <v>384</v>
      </c>
      <c r="AJ32" s="641"/>
      <c r="AK32" s="641" t="s">
        <v>385</v>
      </c>
      <c r="AL32" s="641"/>
      <c r="AM32" s="641" t="s">
        <v>386</v>
      </c>
      <c r="AN32" s="641"/>
      <c r="AO32" s="69"/>
      <c r="AP32" s="641" t="s">
        <v>381</v>
      </c>
      <c r="AQ32" s="394" t="s">
        <v>382</v>
      </c>
      <c r="AR32" s="642" t="s">
        <v>383</v>
      </c>
      <c r="AS32" s="641" t="s">
        <v>384</v>
      </c>
      <c r="AT32" s="641"/>
      <c r="AU32" s="641" t="s">
        <v>385</v>
      </c>
      <c r="AV32" s="641"/>
      <c r="AW32" s="641" t="s">
        <v>386</v>
      </c>
      <c r="AX32" s="641"/>
      <c r="AY32" s="69"/>
      <c r="AZ32" s="641" t="s">
        <v>381</v>
      </c>
      <c r="BA32" s="394" t="s">
        <v>382</v>
      </c>
      <c r="BB32" s="642" t="s">
        <v>383</v>
      </c>
      <c r="BC32" s="641" t="s">
        <v>384</v>
      </c>
      <c r="BD32" s="641"/>
      <c r="BE32" s="641" t="s">
        <v>385</v>
      </c>
      <c r="BF32" s="641"/>
      <c r="BG32" s="641" t="s">
        <v>386</v>
      </c>
      <c r="BH32" s="641"/>
      <c r="BI32" s="69"/>
      <c r="BJ32" s="641" t="s">
        <v>381</v>
      </c>
      <c r="BK32" s="394" t="s">
        <v>382</v>
      </c>
      <c r="BL32" s="642" t="s">
        <v>383</v>
      </c>
      <c r="BM32" s="641" t="s">
        <v>384</v>
      </c>
      <c r="BN32" s="641"/>
      <c r="BO32" s="641" t="s">
        <v>385</v>
      </c>
      <c r="BP32" s="641"/>
      <c r="BQ32" s="641" t="s">
        <v>386</v>
      </c>
      <c r="BR32" s="641"/>
      <c r="BS32" s="474"/>
      <c r="BT32" s="474"/>
      <c r="BU32" s="474"/>
      <c r="BV32" s="474"/>
      <c r="BW32" s="474"/>
      <c r="BX32" s="474"/>
      <c r="BY32" s="474"/>
      <c r="BZ32" s="474"/>
      <c r="CA32" s="474"/>
      <c r="CB32" s="474"/>
      <c r="CC32" s="474"/>
      <c r="CD32" s="474"/>
      <c r="CE32" s="474"/>
      <c r="CF32" s="474"/>
      <c r="CG32" s="474"/>
      <c r="CH32" s="474"/>
      <c r="CI32" s="474"/>
      <c r="CJ32" s="474"/>
      <c r="CK32" s="474"/>
      <c r="CL32" s="474"/>
      <c r="CM32" s="474"/>
      <c r="CN32" s="474"/>
      <c r="CO32" s="474"/>
      <c r="CP32" s="474"/>
      <c r="CQ32" s="474"/>
      <c r="CR32" s="474"/>
      <c r="CS32" s="474"/>
      <c r="CT32" s="474"/>
      <c r="CU32" s="474"/>
      <c r="CV32" s="474"/>
      <c r="CW32" s="474"/>
      <c r="CX32" s="474"/>
      <c r="CY32" s="474"/>
      <c r="CZ32" s="474"/>
      <c r="DA32" s="474"/>
      <c r="DB32" s="474"/>
      <c r="DC32" s="474"/>
      <c r="DD32" s="474"/>
      <c r="DE32" s="474"/>
      <c r="DF32" s="474"/>
      <c r="DG32" s="474"/>
      <c r="DH32" s="474"/>
      <c r="DI32" s="474"/>
      <c r="DJ32" s="474"/>
      <c r="DK32" s="474"/>
      <c r="DL32" s="474"/>
      <c r="DM32" s="474"/>
      <c r="DN32" s="474"/>
      <c r="DO32" s="474"/>
      <c r="DP32" s="474"/>
      <c r="DQ32" s="474"/>
      <c r="DR32" s="474"/>
      <c r="DS32" s="474"/>
      <c r="DT32" s="474"/>
      <c r="DU32" s="474"/>
      <c r="DV32" s="474"/>
      <c r="DW32" s="474"/>
      <c r="DX32" s="474"/>
      <c r="DY32" s="474"/>
      <c r="DZ32" s="474"/>
      <c r="EA32" s="474"/>
      <c r="EB32" s="474"/>
      <c r="EC32" s="474"/>
      <c r="ED32" s="474"/>
      <c r="EE32" s="474"/>
      <c r="EF32" s="474"/>
      <c r="EG32" s="474"/>
      <c r="EH32" s="474"/>
      <c r="EI32" s="474"/>
      <c r="EJ32" s="474"/>
      <c r="EK32" s="474"/>
      <c r="EL32" s="474"/>
      <c r="EM32" s="474"/>
      <c r="EN32" s="474"/>
      <c r="EO32" s="474"/>
      <c r="EP32" s="474"/>
      <c r="EQ32" s="474"/>
      <c r="ER32" s="474"/>
      <c r="ES32" s="474"/>
      <c r="ET32" s="474"/>
      <c r="EU32" s="474"/>
      <c r="EV32" s="474"/>
      <c r="EW32" s="474"/>
      <c r="EX32" s="474"/>
      <c r="EY32" s="474"/>
      <c r="EZ32" s="474"/>
      <c r="FA32" s="474"/>
      <c r="FB32" s="474"/>
      <c r="FC32" s="474"/>
      <c r="FD32" s="474"/>
      <c r="FE32" s="474"/>
      <c r="FF32" s="474"/>
      <c r="FG32" s="474"/>
      <c r="FH32" s="474"/>
      <c r="FI32" s="474"/>
      <c r="FJ32" s="474"/>
      <c r="FK32" s="474"/>
      <c r="FL32" s="474"/>
      <c r="FM32" s="474"/>
      <c r="FN32" s="474"/>
      <c r="FO32" s="474"/>
      <c r="FP32" s="474"/>
      <c r="FQ32" s="474"/>
      <c r="FR32" s="474"/>
      <c r="FS32" s="474"/>
      <c r="FT32" s="474"/>
      <c r="FU32" s="474"/>
      <c r="FV32" s="474"/>
      <c r="FW32" s="474"/>
      <c r="FX32" s="474"/>
      <c r="FY32" s="474"/>
      <c r="FZ32" s="474"/>
      <c r="GA32" s="474"/>
      <c r="GB32" s="474"/>
      <c r="GC32" s="474"/>
      <c r="GD32" s="474"/>
      <c r="GE32" s="474"/>
      <c r="GF32" s="474"/>
      <c r="GG32" s="474"/>
      <c r="GH32" s="474"/>
      <c r="GI32" s="474"/>
      <c r="GJ32" s="474"/>
      <c r="GK32" s="474"/>
      <c r="GL32" s="474"/>
      <c r="GM32" s="474"/>
      <c r="GN32" s="474"/>
      <c r="GO32" s="474"/>
      <c r="GP32" s="474"/>
      <c r="GQ32" s="474"/>
      <c r="GR32" s="474"/>
      <c r="GS32" s="474"/>
      <c r="GT32" s="474"/>
      <c r="GU32" s="474"/>
      <c r="GV32" s="474"/>
      <c r="GW32" s="474"/>
      <c r="GX32" s="474"/>
      <c r="GY32" s="474"/>
      <c r="GZ32" s="474"/>
      <c r="HA32" s="474"/>
      <c r="HB32" s="474"/>
      <c r="HC32" s="474"/>
      <c r="HD32" s="474"/>
      <c r="HE32" s="474"/>
      <c r="HF32" s="474"/>
      <c r="HG32" s="474"/>
      <c r="HH32" s="474"/>
      <c r="HI32" s="474"/>
      <c r="HJ32" s="474"/>
      <c r="HK32" s="474"/>
      <c r="HL32" s="474"/>
      <c r="HM32" s="474"/>
      <c r="HN32" s="474"/>
      <c r="HO32" s="474"/>
      <c r="HP32" s="474"/>
      <c r="HQ32" s="474"/>
      <c r="HR32" s="474"/>
      <c r="HS32" s="474"/>
      <c r="HT32" s="474"/>
      <c r="HU32" s="474"/>
      <c r="HV32" s="474"/>
      <c r="HW32" s="474"/>
      <c r="HX32" s="474"/>
      <c r="HY32" s="474"/>
      <c r="HZ32" s="474"/>
      <c r="IA32" s="474"/>
      <c r="IB32" s="474"/>
      <c r="IC32" s="474"/>
      <c r="ID32" s="474"/>
      <c r="IE32" s="474"/>
      <c r="IF32" s="474"/>
      <c r="IG32" s="474"/>
      <c r="IH32" s="474"/>
      <c r="II32" s="474"/>
      <c r="IJ32" s="474"/>
      <c r="IK32" s="474"/>
      <c r="IL32" s="474"/>
      <c r="IM32" s="474"/>
      <c r="IN32" s="474"/>
      <c r="IO32" s="474"/>
      <c r="IP32" s="474"/>
      <c r="IQ32" s="474"/>
      <c r="IR32" s="474"/>
      <c r="IS32" s="474"/>
      <c r="IT32" s="474"/>
      <c r="IU32" s="474"/>
      <c r="IV32" s="474"/>
      <c r="IW32" s="474"/>
      <c r="IX32" s="474"/>
      <c r="IY32" s="474"/>
      <c r="IZ32" s="474"/>
      <c r="JA32" s="474"/>
      <c r="JB32" s="474"/>
      <c r="JC32" s="474"/>
      <c r="JD32" s="474"/>
      <c r="JE32" s="474"/>
      <c r="JF32" s="474"/>
      <c r="JG32" s="474"/>
      <c r="JH32" s="474"/>
      <c r="JI32" s="474"/>
      <c r="JJ32" s="474"/>
      <c r="JK32" s="474"/>
      <c r="JL32" s="474"/>
      <c r="JM32" s="474"/>
      <c r="JN32" s="474"/>
      <c r="JO32" s="474"/>
      <c r="JP32" s="474"/>
      <c r="JQ32" s="474"/>
      <c r="JR32" s="474"/>
      <c r="JS32" s="474"/>
      <c r="JT32" s="474"/>
      <c r="JU32" s="474"/>
      <c r="JV32" s="474"/>
      <c r="JW32" s="474"/>
      <c r="JX32" s="474"/>
      <c r="JY32" s="474"/>
      <c r="JZ32" s="474"/>
      <c r="KA32" s="474"/>
      <c r="KB32" s="474"/>
      <c r="KC32" s="474"/>
      <c r="KD32" s="474"/>
      <c r="KE32" s="474"/>
      <c r="KF32" s="474"/>
      <c r="KG32" s="474"/>
      <c r="KH32" s="474"/>
      <c r="KI32" s="474"/>
      <c r="KJ32" s="474"/>
      <c r="KK32" s="474"/>
      <c r="KL32" s="474"/>
      <c r="KM32" s="474"/>
      <c r="KN32" s="474"/>
      <c r="KO32" s="474"/>
      <c r="KP32" s="474"/>
      <c r="KQ32" s="474"/>
      <c r="KR32" s="474"/>
      <c r="KS32" s="474"/>
      <c r="KT32" s="474"/>
      <c r="KU32" s="474"/>
      <c r="KV32" s="474"/>
      <c r="KW32" s="474"/>
      <c r="KX32" s="474"/>
      <c r="KY32" s="474"/>
      <c r="KZ32" s="474"/>
      <c r="LA32" s="474"/>
      <c r="LB32" s="474"/>
      <c r="LC32" s="474"/>
      <c r="LD32" s="474"/>
      <c r="LE32" s="474"/>
      <c r="LF32" s="474"/>
      <c r="LG32" s="474"/>
      <c r="LH32" s="474"/>
      <c r="LI32" s="474"/>
      <c r="LJ32" s="474"/>
      <c r="LK32" s="474"/>
      <c r="LL32" s="474"/>
      <c r="LM32" s="474"/>
      <c r="LN32" s="474"/>
      <c r="LO32" s="474"/>
      <c r="LP32" s="474"/>
      <c r="LQ32" s="474"/>
      <c r="LR32" s="474"/>
      <c r="LS32" s="474"/>
      <c r="LT32" s="474"/>
      <c r="LU32" s="474"/>
      <c r="LV32" s="474"/>
      <c r="LW32" s="474"/>
      <c r="LX32" s="474"/>
      <c r="LY32" s="474"/>
      <c r="LZ32" s="474"/>
      <c r="MA32" s="474"/>
      <c r="MB32" s="474"/>
      <c r="MC32" s="474"/>
      <c r="MD32" s="474"/>
      <c r="ME32" s="474"/>
      <c r="MF32" s="474"/>
      <c r="MG32" s="474"/>
      <c r="MH32" s="474"/>
      <c r="MI32" s="474"/>
      <c r="MJ32" s="474"/>
      <c r="MK32" s="474"/>
      <c r="ML32" s="474"/>
      <c r="MM32" s="474"/>
      <c r="MN32" s="474"/>
      <c r="MO32" s="474"/>
      <c r="MP32" s="474"/>
      <c r="MQ32" s="474"/>
      <c r="MR32" s="474"/>
      <c r="MS32" s="474"/>
      <c r="MT32" s="474"/>
      <c r="MU32" s="474"/>
      <c r="MV32" s="474"/>
      <c r="MW32" s="474"/>
      <c r="MX32" s="474"/>
      <c r="MY32" s="474"/>
      <c r="MZ32" s="474"/>
      <c r="NA32" s="474"/>
    </row>
    <row r="33" spans="1:365" s="394" customFormat="1" ht="26.15" customHeight="1" x14ac:dyDescent="0.3">
      <c r="A33" s="474"/>
      <c r="B33" s="641"/>
      <c r="C33" s="394" t="s">
        <v>341</v>
      </c>
      <c r="D33" s="642"/>
      <c r="E33" s="394" t="s">
        <v>349</v>
      </c>
      <c r="F33" s="394" t="s">
        <v>348</v>
      </c>
      <c r="G33" s="394" t="s">
        <v>349</v>
      </c>
      <c r="H33" s="394" t="s">
        <v>348</v>
      </c>
      <c r="I33" s="394" t="s">
        <v>349</v>
      </c>
      <c r="J33" s="394" t="s">
        <v>348</v>
      </c>
      <c r="K33" s="69"/>
      <c r="L33" s="641"/>
      <c r="M33" s="394" t="s">
        <v>341</v>
      </c>
      <c r="N33" s="642"/>
      <c r="O33" s="394" t="s">
        <v>349</v>
      </c>
      <c r="P33" s="394" t="s">
        <v>348</v>
      </c>
      <c r="Q33" s="394" t="s">
        <v>349</v>
      </c>
      <c r="R33" s="394" t="s">
        <v>348</v>
      </c>
      <c r="S33" s="394" t="s">
        <v>349</v>
      </c>
      <c r="T33" s="394" t="s">
        <v>348</v>
      </c>
      <c r="U33" s="69"/>
      <c r="V33" s="644"/>
      <c r="W33" s="400" t="s">
        <v>341</v>
      </c>
      <c r="X33" s="645"/>
      <c r="Y33" s="400" t="s">
        <v>349</v>
      </c>
      <c r="Z33" s="400" t="s">
        <v>348</v>
      </c>
      <c r="AA33" s="400" t="s">
        <v>349</v>
      </c>
      <c r="AB33" s="400" t="s">
        <v>348</v>
      </c>
      <c r="AC33" s="400" t="s">
        <v>349</v>
      </c>
      <c r="AD33" s="400" t="s">
        <v>348</v>
      </c>
      <c r="AE33" s="69"/>
      <c r="AF33" s="641"/>
      <c r="AG33" s="394" t="s">
        <v>341</v>
      </c>
      <c r="AH33" s="642"/>
      <c r="AI33" s="394" t="s">
        <v>349</v>
      </c>
      <c r="AJ33" s="394" t="s">
        <v>348</v>
      </c>
      <c r="AK33" s="394" t="s">
        <v>349</v>
      </c>
      <c r="AL33" s="394" t="s">
        <v>348</v>
      </c>
      <c r="AM33" s="394" t="s">
        <v>349</v>
      </c>
      <c r="AN33" s="394" t="s">
        <v>348</v>
      </c>
      <c r="AO33" s="69"/>
      <c r="AP33" s="641"/>
      <c r="AQ33" s="394" t="s">
        <v>341</v>
      </c>
      <c r="AR33" s="642"/>
      <c r="AS33" s="394" t="s">
        <v>349</v>
      </c>
      <c r="AT33" s="394" t="s">
        <v>348</v>
      </c>
      <c r="AU33" s="394" t="s">
        <v>349</v>
      </c>
      <c r="AV33" s="394" t="s">
        <v>348</v>
      </c>
      <c r="AW33" s="394" t="s">
        <v>349</v>
      </c>
      <c r="AX33" s="394" t="s">
        <v>348</v>
      </c>
      <c r="AY33" s="69"/>
      <c r="AZ33" s="641"/>
      <c r="BA33" s="394" t="s">
        <v>341</v>
      </c>
      <c r="BB33" s="642"/>
      <c r="BC33" s="394" t="s">
        <v>349</v>
      </c>
      <c r="BD33" s="394" t="s">
        <v>348</v>
      </c>
      <c r="BE33" s="394" t="s">
        <v>349</v>
      </c>
      <c r="BF33" s="394" t="s">
        <v>348</v>
      </c>
      <c r="BG33" s="394" t="s">
        <v>349</v>
      </c>
      <c r="BH33" s="394" t="s">
        <v>348</v>
      </c>
      <c r="BI33" s="69"/>
      <c r="BJ33" s="641"/>
      <c r="BK33" s="394" t="s">
        <v>341</v>
      </c>
      <c r="BL33" s="642"/>
      <c r="BM33" s="394" t="s">
        <v>349</v>
      </c>
      <c r="BN33" s="394" t="s">
        <v>348</v>
      </c>
      <c r="BO33" s="394" t="s">
        <v>349</v>
      </c>
      <c r="BP33" s="394" t="s">
        <v>348</v>
      </c>
      <c r="BQ33" s="394" t="s">
        <v>349</v>
      </c>
      <c r="BR33" s="394" t="s">
        <v>348</v>
      </c>
      <c r="BS33" s="474"/>
      <c r="BT33" s="474"/>
      <c r="BU33" s="474"/>
      <c r="BV33" s="474"/>
      <c r="BW33" s="474"/>
      <c r="BX33" s="474"/>
      <c r="BY33" s="474"/>
      <c r="BZ33" s="474"/>
      <c r="CA33" s="474"/>
      <c r="CB33" s="474"/>
      <c r="CC33" s="474"/>
      <c r="CD33" s="474"/>
      <c r="CE33" s="474"/>
      <c r="CF33" s="474"/>
      <c r="CG33" s="474"/>
      <c r="CH33" s="474"/>
      <c r="CI33" s="474"/>
      <c r="CJ33" s="474"/>
      <c r="CK33" s="474"/>
      <c r="CL33" s="474"/>
      <c r="CM33" s="474"/>
      <c r="CN33" s="474"/>
      <c r="CO33" s="474"/>
      <c r="CP33" s="474"/>
      <c r="CQ33" s="474"/>
      <c r="CR33" s="474"/>
      <c r="CS33" s="474"/>
      <c r="CT33" s="474"/>
      <c r="CU33" s="474"/>
      <c r="CV33" s="474"/>
      <c r="CW33" s="474"/>
      <c r="CX33" s="474"/>
      <c r="CY33" s="474"/>
      <c r="CZ33" s="474"/>
      <c r="DA33" s="474"/>
      <c r="DB33" s="474"/>
      <c r="DC33" s="474"/>
      <c r="DD33" s="474"/>
      <c r="DE33" s="474"/>
      <c r="DF33" s="474"/>
      <c r="DG33" s="474"/>
      <c r="DH33" s="474"/>
      <c r="DI33" s="474"/>
      <c r="DJ33" s="474"/>
      <c r="DK33" s="474"/>
      <c r="DL33" s="474"/>
      <c r="DM33" s="474"/>
      <c r="DN33" s="474"/>
      <c r="DO33" s="474"/>
      <c r="DP33" s="474"/>
      <c r="DQ33" s="474"/>
      <c r="DR33" s="474"/>
      <c r="DS33" s="474"/>
      <c r="DT33" s="474"/>
      <c r="DU33" s="474"/>
      <c r="DV33" s="474"/>
      <c r="DW33" s="474"/>
      <c r="DX33" s="474"/>
      <c r="DY33" s="474"/>
      <c r="DZ33" s="474"/>
      <c r="EA33" s="474"/>
      <c r="EB33" s="474"/>
      <c r="EC33" s="474"/>
      <c r="ED33" s="474"/>
      <c r="EE33" s="474"/>
      <c r="EF33" s="474"/>
      <c r="EG33" s="474"/>
      <c r="EH33" s="474"/>
      <c r="EI33" s="474"/>
      <c r="EJ33" s="474"/>
      <c r="EK33" s="474"/>
      <c r="EL33" s="474"/>
      <c r="EM33" s="474"/>
      <c r="EN33" s="474"/>
      <c r="EO33" s="474"/>
      <c r="EP33" s="474"/>
      <c r="EQ33" s="474"/>
      <c r="ER33" s="474"/>
      <c r="ES33" s="474"/>
      <c r="ET33" s="474"/>
      <c r="EU33" s="474"/>
      <c r="EV33" s="474"/>
      <c r="EW33" s="474"/>
      <c r="EX33" s="474"/>
      <c r="EY33" s="474"/>
      <c r="EZ33" s="474"/>
      <c r="FA33" s="474"/>
      <c r="FB33" s="474"/>
      <c r="FC33" s="474"/>
      <c r="FD33" s="474"/>
      <c r="FE33" s="474"/>
      <c r="FF33" s="474"/>
      <c r="FG33" s="474"/>
      <c r="FH33" s="474"/>
      <c r="FI33" s="474"/>
      <c r="FJ33" s="474"/>
      <c r="FK33" s="474"/>
      <c r="FL33" s="474"/>
      <c r="FM33" s="474"/>
      <c r="FN33" s="474"/>
      <c r="FO33" s="474"/>
      <c r="FP33" s="474"/>
      <c r="FQ33" s="474"/>
      <c r="FR33" s="474"/>
      <c r="FS33" s="474"/>
      <c r="FT33" s="474"/>
      <c r="FU33" s="474"/>
      <c r="FV33" s="474"/>
      <c r="FW33" s="474"/>
      <c r="FX33" s="474"/>
      <c r="FY33" s="474"/>
      <c r="FZ33" s="474"/>
      <c r="GA33" s="474"/>
      <c r="GB33" s="474"/>
      <c r="GC33" s="474"/>
      <c r="GD33" s="474"/>
      <c r="GE33" s="474"/>
      <c r="GF33" s="474"/>
      <c r="GG33" s="474"/>
      <c r="GH33" s="474"/>
      <c r="GI33" s="474"/>
      <c r="GJ33" s="474"/>
      <c r="GK33" s="474"/>
      <c r="GL33" s="474"/>
      <c r="GM33" s="474"/>
      <c r="GN33" s="474"/>
      <c r="GO33" s="474"/>
      <c r="GP33" s="474"/>
      <c r="GQ33" s="474"/>
      <c r="GR33" s="474"/>
      <c r="GS33" s="474"/>
      <c r="GT33" s="474"/>
      <c r="GU33" s="474"/>
      <c r="GV33" s="474"/>
      <c r="GW33" s="474"/>
      <c r="GX33" s="474"/>
      <c r="GY33" s="474"/>
      <c r="GZ33" s="474"/>
      <c r="HA33" s="474"/>
      <c r="HB33" s="474"/>
      <c r="HC33" s="474"/>
      <c r="HD33" s="474"/>
      <c r="HE33" s="474"/>
      <c r="HF33" s="474"/>
      <c r="HG33" s="474"/>
      <c r="HH33" s="474"/>
      <c r="HI33" s="474"/>
      <c r="HJ33" s="474"/>
      <c r="HK33" s="474"/>
      <c r="HL33" s="474"/>
      <c r="HM33" s="474"/>
      <c r="HN33" s="474"/>
      <c r="HO33" s="474"/>
      <c r="HP33" s="474"/>
      <c r="HQ33" s="474"/>
      <c r="HR33" s="474"/>
      <c r="HS33" s="474"/>
      <c r="HT33" s="474"/>
      <c r="HU33" s="474"/>
      <c r="HV33" s="474"/>
      <c r="HW33" s="474"/>
      <c r="HX33" s="474"/>
      <c r="HY33" s="474"/>
      <c r="HZ33" s="474"/>
      <c r="IA33" s="474"/>
      <c r="IB33" s="474"/>
      <c r="IC33" s="474"/>
      <c r="ID33" s="474"/>
      <c r="IE33" s="474"/>
      <c r="IF33" s="474"/>
      <c r="IG33" s="474"/>
      <c r="IH33" s="474"/>
      <c r="II33" s="474"/>
      <c r="IJ33" s="474"/>
      <c r="IK33" s="474"/>
      <c r="IL33" s="474"/>
      <c r="IM33" s="474"/>
      <c r="IN33" s="474"/>
      <c r="IO33" s="474"/>
      <c r="IP33" s="474"/>
      <c r="IQ33" s="474"/>
      <c r="IR33" s="474"/>
      <c r="IS33" s="474"/>
      <c r="IT33" s="474"/>
      <c r="IU33" s="474"/>
      <c r="IV33" s="474"/>
      <c r="IW33" s="474"/>
      <c r="IX33" s="474"/>
      <c r="IY33" s="474"/>
      <c r="IZ33" s="474"/>
      <c r="JA33" s="474"/>
      <c r="JB33" s="474"/>
      <c r="JC33" s="474"/>
      <c r="JD33" s="474"/>
      <c r="JE33" s="474"/>
      <c r="JF33" s="474"/>
      <c r="JG33" s="474"/>
      <c r="JH33" s="474"/>
      <c r="JI33" s="474"/>
      <c r="JJ33" s="474"/>
      <c r="JK33" s="474"/>
      <c r="JL33" s="474"/>
      <c r="JM33" s="474"/>
      <c r="JN33" s="474"/>
      <c r="JO33" s="474"/>
      <c r="JP33" s="474"/>
      <c r="JQ33" s="474"/>
      <c r="JR33" s="474"/>
      <c r="JS33" s="474"/>
      <c r="JT33" s="474"/>
      <c r="JU33" s="474"/>
      <c r="JV33" s="474"/>
      <c r="JW33" s="474"/>
      <c r="JX33" s="474"/>
      <c r="JY33" s="474"/>
      <c r="JZ33" s="474"/>
      <c r="KA33" s="474"/>
      <c r="KB33" s="474"/>
      <c r="KC33" s="474"/>
      <c r="KD33" s="474"/>
      <c r="KE33" s="474"/>
      <c r="KF33" s="474"/>
      <c r="KG33" s="474"/>
      <c r="KH33" s="474"/>
      <c r="KI33" s="474"/>
      <c r="KJ33" s="474"/>
      <c r="KK33" s="474"/>
      <c r="KL33" s="474"/>
      <c r="KM33" s="474"/>
      <c r="KN33" s="474"/>
      <c r="KO33" s="474"/>
      <c r="KP33" s="474"/>
      <c r="KQ33" s="474"/>
      <c r="KR33" s="474"/>
      <c r="KS33" s="474"/>
      <c r="KT33" s="474"/>
      <c r="KU33" s="474"/>
      <c r="KV33" s="474"/>
      <c r="KW33" s="474"/>
      <c r="KX33" s="474"/>
      <c r="KY33" s="474"/>
      <c r="KZ33" s="474"/>
      <c r="LA33" s="474"/>
      <c r="LB33" s="474"/>
      <c r="LC33" s="474"/>
      <c r="LD33" s="474"/>
      <c r="LE33" s="474"/>
      <c r="LF33" s="474"/>
      <c r="LG33" s="474"/>
      <c r="LH33" s="474"/>
      <c r="LI33" s="474"/>
      <c r="LJ33" s="474"/>
      <c r="LK33" s="474"/>
      <c r="LL33" s="474"/>
      <c r="LM33" s="474"/>
      <c r="LN33" s="474"/>
      <c r="LO33" s="474"/>
      <c r="LP33" s="474"/>
      <c r="LQ33" s="474"/>
      <c r="LR33" s="474"/>
      <c r="LS33" s="474"/>
      <c r="LT33" s="474"/>
      <c r="LU33" s="474"/>
      <c r="LV33" s="474"/>
      <c r="LW33" s="474"/>
      <c r="LX33" s="474"/>
      <c r="LY33" s="474"/>
      <c r="LZ33" s="474"/>
      <c r="MA33" s="474"/>
      <c r="MB33" s="474"/>
      <c r="MC33" s="474"/>
      <c r="MD33" s="474"/>
      <c r="ME33" s="474"/>
      <c r="MF33" s="474"/>
      <c r="MG33" s="474"/>
      <c r="MH33" s="474"/>
      <c r="MI33" s="474"/>
      <c r="MJ33" s="474"/>
      <c r="MK33" s="474"/>
      <c r="ML33" s="474"/>
      <c r="MM33" s="474"/>
      <c r="MN33" s="474"/>
      <c r="MO33" s="474"/>
      <c r="MP33" s="474"/>
      <c r="MQ33" s="474"/>
      <c r="MR33" s="474"/>
      <c r="MS33" s="474"/>
      <c r="MT33" s="474"/>
      <c r="MU33" s="474"/>
      <c r="MV33" s="474"/>
      <c r="MW33" s="474"/>
      <c r="MX33" s="474"/>
      <c r="MY33" s="474"/>
      <c r="MZ33" s="474"/>
      <c r="NA33" s="474"/>
    </row>
    <row r="34" spans="1:365" s="391" customFormat="1" x14ac:dyDescent="0.3">
      <c r="A34" s="472"/>
      <c r="B34" s="155">
        <v>0.25</v>
      </c>
      <c r="C34" s="444"/>
      <c r="D34" s="292">
        <f>RFR!$C8</f>
        <v>0</v>
      </c>
      <c r="E34" s="293">
        <f>RC_Summary!$D8</f>
        <v>0.75</v>
      </c>
      <c r="F34" s="293">
        <f>RC_Summary!$C8</f>
        <v>-0.65</v>
      </c>
      <c r="G34" s="294">
        <f>D34*(1+E34)</f>
        <v>0</v>
      </c>
      <c r="H34" s="294">
        <f>D34*(1+F34)</f>
        <v>0</v>
      </c>
      <c r="I34" s="391">
        <f>-(G34-D34)*B34*C34</f>
        <v>0</v>
      </c>
      <c r="J34" s="391">
        <f>-(H34-D34)*B34*C34</f>
        <v>0</v>
      </c>
      <c r="K34" s="69"/>
      <c r="L34" s="155">
        <v>0.25</v>
      </c>
      <c r="M34" s="444"/>
      <c r="N34" s="292">
        <f>IF(IF(ISBLANK(L$31),0,VLOOKUP(L34,RFR!$B$8:$I$108,VLOOKUP('Market Risk (Interest Rate_MD)'!$L$31,RC_Summary!$F$18:$G$24,2,0),0))&lt;0,0,IF(ISBLANK(L$31),0,VLOOKUP(L34,RFR!$B$8:$I$108,VLOOKUP('Market Risk (Interest Rate_MD)'!$L$31,RC_Summary!$F$18:$G$24,2,0),0)))</f>
        <v>0</v>
      </c>
      <c r="O34" s="293">
        <f>RC_Summary!$D8</f>
        <v>0.75</v>
      </c>
      <c r="P34" s="293">
        <f>RC_Summary!$C8</f>
        <v>-0.65</v>
      </c>
      <c r="Q34" s="294">
        <f>N34*(1+O34)</f>
        <v>0</v>
      </c>
      <c r="R34" s="294">
        <f>N34*(1+P34)</f>
        <v>0</v>
      </c>
      <c r="S34" s="391">
        <f>-(Q34-N34)*L34*M34</f>
        <v>0</v>
      </c>
      <c r="T34" s="391">
        <f>-(R34-N34)*L34*M34</f>
        <v>0</v>
      </c>
      <c r="U34" s="69"/>
      <c r="V34" s="155">
        <v>0.25</v>
      </c>
      <c r="W34" s="444"/>
      <c r="X34" s="292">
        <f>IF(IF(ISBLANK(V$31),0,VLOOKUP(V34,RFR!$B$8:$I$108,VLOOKUP('Market Risk (Interest Rate_MD)'!V$31,RC_Summary!$F$18:$G$24,2,0),0))&lt;0,0,IF(ISBLANK(V$31),0,VLOOKUP(V34,RFR!$B$8:$I$108,VLOOKUP('Market Risk (Interest Rate_MD)'!V$31,RC_Summary!$F$18:$G$24,2,0),0)))</f>
        <v>0</v>
      </c>
      <c r="Y34" s="293">
        <f>RC_Summary!$D8</f>
        <v>0.75</v>
      </c>
      <c r="Z34" s="293">
        <f>RC_Summary!$C8</f>
        <v>-0.65</v>
      </c>
      <c r="AA34" s="294">
        <f>X34*(1+Y34)</f>
        <v>0</v>
      </c>
      <c r="AB34" s="294">
        <f>X34*(1+Z34)</f>
        <v>0</v>
      </c>
      <c r="AC34" s="391">
        <f>-(AA34-X34)*V34*W34</f>
        <v>0</v>
      </c>
      <c r="AD34" s="391">
        <f>-(AB34-X34)*V34*W34</f>
        <v>0</v>
      </c>
      <c r="AE34" s="69"/>
      <c r="AF34" s="155">
        <v>0.25</v>
      </c>
      <c r="AG34" s="444"/>
      <c r="AH34" s="292">
        <f>IF(IF(ISBLANK(AF$31),0,VLOOKUP(AF34,RFR!$B$8:$I$108,VLOOKUP('Market Risk (Interest Rate_MD)'!AF$31,RC_Summary!$F$18:$G$24,2,0),0))&lt;0,0,IF(ISBLANK(AF$31),0,VLOOKUP(AF34,RFR!$B$8:$I$108,VLOOKUP('Market Risk (Interest Rate_MD)'!AF$31,RC_Summary!$F$18:$G$24,2,0),0)))</f>
        <v>0</v>
      </c>
      <c r="AI34" s="293">
        <f>RC_Summary!$D8</f>
        <v>0.75</v>
      </c>
      <c r="AJ34" s="293">
        <f>RC_Summary!$C8</f>
        <v>-0.65</v>
      </c>
      <c r="AK34" s="294">
        <f>AH34*(1+AI34)</f>
        <v>0</v>
      </c>
      <c r="AL34" s="294">
        <f>AH34*(1+AJ34)</f>
        <v>0</v>
      </c>
      <c r="AM34" s="391">
        <f>-(AK34-AH34)*AF34*AG34</f>
        <v>0</v>
      </c>
      <c r="AN34" s="391">
        <f>-(AL34-AH34)*AF34*AG34</f>
        <v>0</v>
      </c>
      <c r="AO34" s="69"/>
      <c r="AP34" s="155">
        <v>0.25</v>
      </c>
      <c r="AQ34" s="444"/>
      <c r="AR34" s="292">
        <f>IF(IF(ISBLANK(AP$31),0,VLOOKUP(AP34,RFR!$B$8:$I$108,VLOOKUP('Market Risk (Interest Rate_MD)'!AP$31,RC_Summary!$F$18:$G$24,2,0),0))&lt;0,0,IF(ISBLANK(AP$31),0,VLOOKUP(AP34,RFR!$B$8:$I$108,VLOOKUP('Market Risk (Interest Rate_MD)'!AP$31,RC_Summary!$F$18:$G$24,2,0),0)))</f>
        <v>0</v>
      </c>
      <c r="AS34" s="293">
        <f>RC_Summary!$D8</f>
        <v>0.75</v>
      </c>
      <c r="AT34" s="293">
        <f>RC_Summary!$C8</f>
        <v>-0.65</v>
      </c>
      <c r="AU34" s="294">
        <f>AR34*(1+AS34)</f>
        <v>0</v>
      </c>
      <c r="AV34" s="294">
        <f>AR34*(1+AT34)</f>
        <v>0</v>
      </c>
      <c r="AW34" s="391">
        <f>-(AU34-AR34)*AP34*AQ34</f>
        <v>0</v>
      </c>
      <c r="AX34" s="391">
        <f>-(AV34-AR34)*AP34*AQ34</f>
        <v>0</v>
      </c>
      <c r="AY34" s="69"/>
      <c r="AZ34" s="155">
        <v>0.25</v>
      </c>
      <c r="BA34" s="444"/>
      <c r="BB34" s="292">
        <f>IF(IF(ISBLANK(AZ$31),0,VLOOKUP(AZ34,RFR!$B$8:$I$108,VLOOKUP('Market Risk (Interest Rate_MD)'!AZ$31,RC_Summary!$F$18:$G$24,2,0),0))&lt;0,0,IF(ISBLANK(AZ$31),0,VLOOKUP(AZ34,RFR!$B$8:$I$108,VLOOKUP('Market Risk (Interest Rate_MD)'!AZ$31,RC_Summary!$F$18:$G$24,2,0),0)))</f>
        <v>0</v>
      </c>
      <c r="BC34" s="293">
        <f>RC_Summary!$D8</f>
        <v>0.75</v>
      </c>
      <c r="BD34" s="293">
        <f>RC_Summary!$C8</f>
        <v>-0.65</v>
      </c>
      <c r="BE34" s="294">
        <f>BB34*(1+BC34)</f>
        <v>0</v>
      </c>
      <c r="BF34" s="294">
        <f>BB34*(1+BD34)</f>
        <v>0</v>
      </c>
      <c r="BG34" s="391">
        <f>-(BE34-BB34)*AZ34*BA34</f>
        <v>0</v>
      </c>
      <c r="BH34" s="391">
        <f>-(BF34-BB34)*AZ34*BA34</f>
        <v>0</v>
      </c>
      <c r="BI34" s="69"/>
      <c r="BJ34" s="155">
        <v>0.25</v>
      </c>
      <c r="BK34" s="444"/>
      <c r="BL34" s="292">
        <f>IF(IF(ISBLANK(BJ$31),0,VLOOKUP(BJ34,RFR!$B$8:$I$108,VLOOKUP('Market Risk (Interest Rate_MD)'!BJ$31,RC_Summary!$F$18:$G$24,2,0),0))&lt;0,0,IF(ISBLANK(BJ$31),0,VLOOKUP(BJ34,RFR!$B$8:$I$108,VLOOKUP('Market Risk (Interest Rate_MD)'!BJ$31,RC_Summary!$F$18:$G$24,2,0),0)))</f>
        <v>0</v>
      </c>
      <c r="BM34" s="293">
        <f>RC_Summary!$D8</f>
        <v>0.75</v>
      </c>
      <c r="BN34" s="293">
        <f>RC_Summary!$C8</f>
        <v>-0.65</v>
      </c>
      <c r="BO34" s="294">
        <f>BL34*(1+BM34)</f>
        <v>0</v>
      </c>
      <c r="BP34" s="294">
        <f>BL34*(1+BN34)</f>
        <v>0</v>
      </c>
      <c r="BQ34" s="391">
        <f>-(BO34-BL34)*BJ34*BK34</f>
        <v>0</v>
      </c>
      <c r="BR34" s="479">
        <f>-(BP34-BL34)*BJ34*BK34</f>
        <v>0</v>
      </c>
      <c r="BS34" s="472"/>
      <c r="BT34" s="472"/>
      <c r="BU34" s="472"/>
      <c r="BV34" s="472"/>
      <c r="BW34" s="472"/>
      <c r="BX34" s="472"/>
      <c r="BY34" s="472"/>
      <c r="BZ34" s="472"/>
      <c r="CA34" s="472"/>
      <c r="CB34" s="472"/>
      <c r="CC34" s="472"/>
      <c r="CD34" s="472"/>
      <c r="CE34" s="472"/>
      <c r="CF34" s="472"/>
      <c r="CG34" s="472"/>
      <c r="CH34" s="472"/>
      <c r="CI34" s="472"/>
      <c r="CJ34" s="472"/>
      <c r="CK34" s="472"/>
      <c r="CL34" s="472"/>
      <c r="CM34" s="472"/>
      <c r="CN34" s="472"/>
      <c r="CO34" s="472"/>
      <c r="CP34" s="472"/>
      <c r="CQ34" s="472"/>
      <c r="CR34" s="472"/>
      <c r="CS34" s="472"/>
      <c r="CT34" s="472"/>
      <c r="CU34" s="472"/>
      <c r="CV34" s="472"/>
      <c r="CW34" s="472"/>
      <c r="CX34" s="472"/>
      <c r="CY34" s="472"/>
      <c r="CZ34" s="472"/>
      <c r="DA34" s="472"/>
      <c r="DB34" s="472"/>
      <c r="DC34" s="472"/>
      <c r="DD34" s="472"/>
      <c r="DE34" s="472"/>
      <c r="DF34" s="472"/>
      <c r="DG34" s="472"/>
      <c r="DH34" s="472"/>
      <c r="DI34" s="472"/>
      <c r="DJ34" s="472"/>
      <c r="DK34" s="472"/>
      <c r="DL34" s="472"/>
      <c r="DM34" s="472"/>
      <c r="DN34" s="472"/>
      <c r="DO34" s="472"/>
      <c r="DP34" s="472"/>
      <c r="DQ34" s="472"/>
      <c r="DR34" s="472"/>
      <c r="DS34" s="472"/>
      <c r="DT34" s="472"/>
      <c r="DU34" s="472"/>
      <c r="DV34" s="472"/>
      <c r="DW34" s="472"/>
      <c r="DX34" s="472"/>
      <c r="DY34" s="472"/>
      <c r="DZ34" s="472"/>
      <c r="EA34" s="472"/>
      <c r="EB34" s="472"/>
      <c r="EC34" s="472"/>
      <c r="ED34" s="472"/>
      <c r="EE34" s="472"/>
      <c r="EF34" s="472"/>
      <c r="EG34" s="472"/>
      <c r="EH34" s="472"/>
      <c r="EI34" s="472"/>
      <c r="EJ34" s="472"/>
      <c r="EK34" s="472"/>
      <c r="EL34" s="472"/>
      <c r="EM34" s="472"/>
      <c r="EN34" s="472"/>
      <c r="EO34" s="472"/>
      <c r="EP34" s="472"/>
      <c r="EQ34" s="472"/>
      <c r="ER34" s="472"/>
      <c r="ES34" s="472"/>
      <c r="ET34" s="472"/>
      <c r="EU34" s="472"/>
      <c r="EV34" s="472"/>
      <c r="EW34" s="472"/>
      <c r="EX34" s="472"/>
      <c r="EY34" s="472"/>
      <c r="EZ34" s="472"/>
      <c r="FA34" s="472"/>
      <c r="FB34" s="472"/>
      <c r="FC34" s="472"/>
      <c r="FD34" s="472"/>
      <c r="FE34" s="472"/>
      <c r="FF34" s="472"/>
      <c r="FG34" s="472"/>
      <c r="FH34" s="472"/>
      <c r="FI34" s="472"/>
      <c r="FJ34" s="472"/>
      <c r="FK34" s="472"/>
      <c r="FL34" s="472"/>
      <c r="FM34" s="472"/>
      <c r="FN34" s="472"/>
      <c r="FO34" s="472"/>
      <c r="FP34" s="472"/>
      <c r="FQ34" s="472"/>
      <c r="FR34" s="472"/>
      <c r="FS34" s="472"/>
      <c r="FT34" s="472"/>
      <c r="FU34" s="472"/>
      <c r="FV34" s="472"/>
      <c r="FW34" s="472"/>
      <c r="FX34" s="472"/>
      <c r="FY34" s="472"/>
      <c r="FZ34" s="472"/>
      <c r="GA34" s="472"/>
      <c r="GB34" s="472"/>
      <c r="GC34" s="472"/>
      <c r="GD34" s="472"/>
      <c r="GE34" s="472"/>
      <c r="GF34" s="472"/>
      <c r="GG34" s="472"/>
      <c r="GH34" s="472"/>
      <c r="GI34" s="472"/>
      <c r="GJ34" s="472"/>
      <c r="GK34" s="472"/>
      <c r="GL34" s="472"/>
      <c r="GM34" s="472"/>
      <c r="GN34" s="472"/>
      <c r="GO34" s="472"/>
      <c r="GP34" s="472"/>
      <c r="GQ34" s="472"/>
      <c r="GR34" s="472"/>
      <c r="GS34" s="472"/>
      <c r="GT34" s="472"/>
      <c r="GU34" s="472"/>
      <c r="GV34" s="472"/>
      <c r="GW34" s="472"/>
      <c r="GX34" s="472"/>
      <c r="GY34" s="472"/>
      <c r="GZ34" s="472"/>
      <c r="HA34" s="472"/>
      <c r="HB34" s="472"/>
      <c r="HC34" s="472"/>
      <c r="HD34" s="472"/>
      <c r="HE34" s="472"/>
      <c r="HF34" s="472"/>
      <c r="HG34" s="472"/>
      <c r="HH34" s="472"/>
      <c r="HI34" s="472"/>
      <c r="HJ34" s="472"/>
      <c r="HK34" s="472"/>
      <c r="HL34" s="472"/>
      <c r="HM34" s="472"/>
      <c r="HN34" s="472"/>
      <c r="HO34" s="472"/>
      <c r="HP34" s="472"/>
      <c r="HQ34" s="472"/>
      <c r="HR34" s="472"/>
      <c r="HS34" s="472"/>
      <c r="HT34" s="472"/>
      <c r="HU34" s="472"/>
      <c r="HV34" s="472"/>
      <c r="HW34" s="472"/>
      <c r="HX34" s="472"/>
      <c r="HY34" s="472"/>
      <c r="HZ34" s="472"/>
      <c r="IA34" s="472"/>
      <c r="IB34" s="472"/>
      <c r="IC34" s="472"/>
      <c r="ID34" s="472"/>
      <c r="IE34" s="472"/>
      <c r="IF34" s="472"/>
      <c r="IG34" s="472"/>
      <c r="IH34" s="472"/>
      <c r="II34" s="472"/>
      <c r="IJ34" s="472"/>
      <c r="IK34" s="472"/>
      <c r="IL34" s="472"/>
      <c r="IM34" s="472"/>
      <c r="IN34" s="472"/>
      <c r="IO34" s="472"/>
      <c r="IP34" s="472"/>
      <c r="IQ34" s="472"/>
      <c r="IR34" s="472"/>
      <c r="IS34" s="472"/>
      <c r="IT34" s="472"/>
      <c r="IU34" s="472"/>
      <c r="IV34" s="472"/>
      <c r="IW34" s="472"/>
      <c r="IX34" s="472"/>
      <c r="IY34" s="472"/>
      <c r="IZ34" s="472"/>
      <c r="JA34" s="472"/>
      <c r="JB34" s="472"/>
      <c r="JC34" s="472"/>
      <c r="JD34" s="472"/>
      <c r="JE34" s="472"/>
      <c r="JF34" s="472"/>
      <c r="JG34" s="472"/>
      <c r="JH34" s="472"/>
      <c r="JI34" s="472"/>
      <c r="JJ34" s="472"/>
      <c r="JK34" s="472"/>
      <c r="JL34" s="472"/>
      <c r="JM34" s="472"/>
      <c r="JN34" s="472"/>
      <c r="JO34" s="472"/>
      <c r="JP34" s="472"/>
      <c r="JQ34" s="472"/>
      <c r="JR34" s="472"/>
      <c r="JS34" s="472"/>
      <c r="JT34" s="472"/>
      <c r="JU34" s="472"/>
      <c r="JV34" s="472"/>
      <c r="JW34" s="472"/>
      <c r="JX34" s="472"/>
      <c r="JY34" s="472"/>
      <c r="JZ34" s="472"/>
      <c r="KA34" s="472"/>
      <c r="KB34" s="472"/>
      <c r="KC34" s="472"/>
      <c r="KD34" s="472"/>
      <c r="KE34" s="472"/>
      <c r="KF34" s="472"/>
      <c r="KG34" s="472"/>
      <c r="KH34" s="472"/>
      <c r="KI34" s="472"/>
      <c r="KJ34" s="472"/>
      <c r="KK34" s="472"/>
      <c r="KL34" s="472"/>
      <c r="KM34" s="472"/>
      <c r="KN34" s="472"/>
      <c r="KO34" s="472"/>
      <c r="KP34" s="472"/>
      <c r="KQ34" s="472"/>
      <c r="KR34" s="472"/>
      <c r="KS34" s="472"/>
      <c r="KT34" s="472"/>
      <c r="KU34" s="472"/>
      <c r="KV34" s="472"/>
      <c r="KW34" s="472"/>
      <c r="KX34" s="472"/>
      <c r="KY34" s="472"/>
      <c r="KZ34" s="472"/>
      <c r="LA34" s="472"/>
      <c r="LB34" s="472"/>
      <c r="LC34" s="472"/>
      <c r="LD34" s="472"/>
      <c r="LE34" s="472"/>
      <c r="LF34" s="472"/>
      <c r="LG34" s="472"/>
      <c r="LH34" s="472"/>
      <c r="LI34" s="472"/>
      <c r="LJ34" s="472"/>
      <c r="LK34" s="472"/>
      <c r="LL34" s="472"/>
      <c r="LM34" s="472"/>
      <c r="LN34" s="472"/>
      <c r="LO34" s="472"/>
      <c r="LP34" s="472"/>
      <c r="LQ34" s="472"/>
      <c r="LR34" s="472"/>
      <c r="LS34" s="472"/>
      <c r="LT34" s="472"/>
      <c r="LU34" s="472"/>
      <c r="LV34" s="472"/>
      <c r="LW34" s="472"/>
      <c r="LX34" s="472"/>
      <c r="LY34" s="472"/>
      <c r="LZ34" s="472"/>
      <c r="MA34" s="472"/>
      <c r="MB34" s="472"/>
      <c r="MC34" s="472"/>
      <c r="MD34" s="472"/>
      <c r="ME34" s="472"/>
      <c r="MF34" s="472"/>
      <c r="MG34" s="472"/>
      <c r="MH34" s="472"/>
      <c r="MI34" s="472"/>
      <c r="MJ34" s="472"/>
      <c r="MK34" s="472"/>
      <c r="ML34" s="472"/>
      <c r="MM34" s="472"/>
      <c r="MN34" s="472"/>
      <c r="MO34" s="472"/>
      <c r="MP34" s="472"/>
      <c r="MQ34" s="472"/>
      <c r="MR34" s="472"/>
      <c r="MS34" s="472"/>
      <c r="MT34" s="472"/>
      <c r="MU34" s="472"/>
      <c r="MV34" s="472"/>
      <c r="MW34" s="472"/>
      <c r="MX34" s="472"/>
      <c r="MY34" s="472"/>
      <c r="MZ34" s="472"/>
      <c r="NA34" s="472"/>
    </row>
    <row r="35" spans="1:365" s="305" customFormat="1" x14ac:dyDescent="0.3">
      <c r="A35" s="472"/>
      <c r="B35" s="156">
        <v>0.5</v>
      </c>
      <c r="C35" s="443"/>
      <c r="D35" s="292">
        <f>RFR!$C9</f>
        <v>0</v>
      </c>
      <c r="E35" s="293">
        <f>RC_Summary!$D9</f>
        <v>0.75</v>
      </c>
      <c r="F35" s="293">
        <f>RC_Summary!$C9</f>
        <v>-0.6</v>
      </c>
      <c r="G35" s="294">
        <f t="shared" ref="G35:G75" si="1">D35*(1+E35)</f>
        <v>0</v>
      </c>
      <c r="H35" s="294">
        <f t="shared" ref="H35:H75" si="2">D35*(1+F35)</f>
        <v>0</v>
      </c>
      <c r="I35" s="391">
        <f t="shared" ref="I35:I45" si="3">-(G35-D35)*B35*C35</f>
        <v>0</v>
      </c>
      <c r="J35" s="391">
        <f t="shared" ref="J35:J45" si="4">-(H35-D35)*B35*C35</f>
        <v>0</v>
      </c>
      <c r="K35" s="69"/>
      <c r="L35" s="156">
        <v>0.5</v>
      </c>
      <c r="M35" s="443"/>
      <c r="N35" s="292">
        <f>IF(IF(ISBLANK(L$31),0,VLOOKUP(L35,RFR!$B$8:$I$108,VLOOKUP('Market Risk (Interest Rate_MD)'!$L$31,RC_Summary!$F$18:$G$24,2,0),0))&lt;0,0,IF(ISBLANK(L$31),0,VLOOKUP(L35,RFR!$B$8:$I$108,VLOOKUP('Market Risk (Interest Rate_MD)'!$L$31,RC_Summary!$F$18:$G$24,2,0),0)))</f>
        <v>0</v>
      </c>
      <c r="O35" s="295">
        <f>RC_Summary!$D9</f>
        <v>0.75</v>
      </c>
      <c r="P35" s="295">
        <f>RC_Summary!$C9</f>
        <v>-0.6</v>
      </c>
      <c r="Q35" s="294">
        <f t="shared" ref="Q35:Q45" si="5">N35*(1+O35)</f>
        <v>0</v>
      </c>
      <c r="R35" s="294">
        <f t="shared" ref="R35:R45" si="6">N35*(1+P35)</f>
        <v>0</v>
      </c>
      <c r="S35" s="305">
        <f t="shared" ref="S35:S45" si="7">-(Q35-N35)*L35*M35</f>
        <v>0</v>
      </c>
      <c r="T35" s="305">
        <f t="shared" ref="T35:T45" si="8">-(R35-N35)*L35*M35</f>
        <v>0</v>
      </c>
      <c r="U35" s="69"/>
      <c r="V35" s="156">
        <v>0.5</v>
      </c>
      <c r="W35" s="443"/>
      <c r="X35" s="292">
        <f>IF(IF(ISBLANK(V$31),0,VLOOKUP(V35,RFR!$B$8:$I$108,VLOOKUP('Market Risk (Interest Rate_MD)'!V$31,RC_Summary!$F$18:$G$24,2,0),0))&lt;0,0,IF(ISBLANK(V$31),0,VLOOKUP(V35,RFR!$B$8:$I$108,VLOOKUP('Market Risk (Interest Rate_MD)'!V$31,RC_Summary!$F$18:$G$24,2,0),0)))</f>
        <v>0</v>
      </c>
      <c r="Y35" s="295">
        <f>RC_Summary!$D9</f>
        <v>0.75</v>
      </c>
      <c r="Z35" s="295">
        <f>RC_Summary!$C9</f>
        <v>-0.6</v>
      </c>
      <c r="AA35" s="294">
        <f t="shared" ref="AA35:AA45" si="9">X35*(1+Y35)</f>
        <v>0</v>
      </c>
      <c r="AB35" s="294">
        <f t="shared" ref="AB35:AB45" si="10">X35*(1+Z35)</f>
        <v>0</v>
      </c>
      <c r="AC35" s="305">
        <f t="shared" ref="AC35:AC45" si="11">-(AA35-X35)*V35*W35</f>
        <v>0</v>
      </c>
      <c r="AD35" s="305">
        <f t="shared" ref="AD35:AD45" si="12">-(AB35-X35)*V35*W35</f>
        <v>0</v>
      </c>
      <c r="AE35" s="69"/>
      <c r="AF35" s="156">
        <v>0.5</v>
      </c>
      <c r="AG35" s="443"/>
      <c r="AH35" s="292">
        <f>IF(IF(ISBLANK(AF$31),0,VLOOKUP(AF35,RFR!$B$8:$I$108,VLOOKUP('Market Risk (Interest Rate_MD)'!AF$31,RC_Summary!$F$18:$G$24,2,0),0))&lt;0,0,IF(ISBLANK(AF$31),0,VLOOKUP(AF35,RFR!$B$8:$I$108,VLOOKUP('Market Risk (Interest Rate_MD)'!AF$31,RC_Summary!$F$18:$G$24,2,0),0)))</f>
        <v>0</v>
      </c>
      <c r="AI35" s="295">
        <f>RC_Summary!$D9</f>
        <v>0.75</v>
      </c>
      <c r="AJ35" s="295">
        <f>RC_Summary!$C9</f>
        <v>-0.6</v>
      </c>
      <c r="AK35" s="294">
        <f t="shared" ref="AK35:AK45" si="13">AH35*(1+AI35)</f>
        <v>0</v>
      </c>
      <c r="AL35" s="294">
        <f t="shared" ref="AL35:AL45" si="14">AH35*(1+AJ35)</f>
        <v>0</v>
      </c>
      <c r="AM35" s="305">
        <f t="shared" ref="AM35:AM45" si="15">-(AK35-AH35)*AF35*AG35</f>
        <v>0</v>
      </c>
      <c r="AN35" s="305">
        <f t="shared" ref="AN35:AN45" si="16">-(AL35-AH35)*AF35*AG35</f>
        <v>0</v>
      </c>
      <c r="AO35" s="69"/>
      <c r="AP35" s="156">
        <v>0.5</v>
      </c>
      <c r="AQ35" s="443"/>
      <c r="AR35" s="292">
        <f>IF(IF(ISBLANK(AP$31),0,VLOOKUP(AP35,RFR!$B$8:$I$108,VLOOKUP('Market Risk (Interest Rate_MD)'!AP$31,RC_Summary!$F$18:$G$24,2,0),0))&lt;0,0,IF(ISBLANK(AP$31),0,VLOOKUP(AP35,RFR!$B$8:$I$108,VLOOKUP('Market Risk (Interest Rate_MD)'!AP$31,RC_Summary!$F$18:$G$24,2,0),0)))</f>
        <v>0</v>
      </c>
      <c r="AS35" s="295">
        <f>RC_Summary!$D9</f>
        <v>0.75</v>
      </c>
      <c r="AT35" s="295">
        <f>RC_Summary!$C9</f>
        <v>-0.6</v>
      </c>
      <c r="AU35" s="294">
        <f t="shared" ref="AU35:AU45" si="17">AR35*(1+AS35)</f>
        <v>0</v>
      </c>
      <c r="AV35" s="294">
        <f t="shared" ref="AV35:AV45" si="18">AR35*(1+AT35)</f>
        <v>0</v>
      </c>
      <c r="AW35" s="305">
        <f t="shared" ref="AW35:AW45" si="19">-(AU35-AR35)*AP35*AQ35</f>
        <v>0</v>
      </c>
      <c r="AX35" s="305">
        <f t="shared" ref="AX35:AX45" si="20">-(AV35-AR35)*AP35*AQ35</f>
        <v>0</v>
      </c>
      <c r="AY35" s="69"/>
      <c r="AZ35" s="156">
        <v>0.5</v>
      </c>
      <c r="BA35" s="443"/>
      <c r="BB35" s="292">
        <f>IF(IF(ISBLANK(AZ$31),0,VLOOKUP(AZ35,RFR!$B$8:$I$108,VLOOKUP('Market Risk (Interest Rate_MD)'!AZ$31,RC_Summary!$F$18:$G$24,2,0),0))&lt;0,0,IF(ISBLANK(AZ$31),0,VLOOKUP(AZ35,RFR!$B$8:$I$108,VLOOKUP('Market Risk (Interest Rate_MD)'!AZ$31,RC_Summary!$F$18:$G$24,2,0),0)))</f>
        <v>0</v>
      </c>
      <c r="BC35" s="295">
        <f>RC_Summary!$D9</f>
        <v>0.75</v>
      </c>
      <c r="BD35" s="295">
        <f>RC_Summary!$C9</f>
        <v>-0.6</v>
      </c>
      <c r="BE35" s="294">
        <f t="shared" ref="BE35:BE45" si="21">BB35*(1+BC35)</f>
        <v>0</v>
      </c>
      <c r="BF35" s="294">
        <f t="shared" ref="BF35:BF45" si="22">BB35*(1+BD35)</f>
        <v>0</v>
      </c>
      <c r="BG35" s="305">
        <f t="shared" ref="BG35:BG45" si="23">-(BE35-BB35)*AZ35*BA35</f>
        <v>0</v>
      </c>
      <c r="BH35" s="305">
        <f t="shared" ref="BH35:BH45" si="24">-(BF35-BB35)*AZ35*BA35</f>
        <v>0</v>
      </c>
      <c r="BI35" s="69"/>
      <c r="BJ35" s="156">
        <v>0.5</v>
      </c>
      <c r="BK35" s="443"/>
      <c r="BL35" s="292">
        <f>IF(IF(ISBLANK(BJ$31),0,VLOOKUP(BJ35,RFR!$B$8:$I$108,VLOOKUP('Market Risk (Interest Rate_MD)'!BJ$31,RC_Summary!$F$18:$G$24,2,0),0))&lt;0,0,IF(ISBLANK(BJ$31),0,VLOOKUP(BJ35,RFR!$B$8:$I$108,VLOOKUP('Market Risk (Interest Rate_MD)'!BJ$31,RC_Summary!$F$18:$G$24,2,0),0)))</f>
        <v>0</v>
      </c>
      <c r="BM35" s="295">
        <f>RC_Summary!$D9</f>
        <v>0.75</v>
      </c>
      <c r="BN35" s="295">
        <f>RC_Summary!$C9</f>
        <v>-0.6</v>
      </c>
      <c r="BO35" s="294">
        <f t="shared" ref="BO35:BO45" si="25">BL35*(1+BM35)</f>
        <v>0</v>
      </c>
      <c r="BP35" s="294">
        <f t="shared" ref="BP35:BP45" si="26">BL35*(1+BN35)</f>
        <v>0</v>
      </c>
      <c r="BQ35" s="305">
        <f t="shared" ref="BQ35:BQ45" si="27">-(BO35-BL35)*BJ35*BK35</f>
        <v>0</v>
      </c>
      <c r="BR35" s="480">
        <f t="shared" ref="BR35:BR45" si="28">-(BP35-BL35)*BJ35*BK35</f>
        <v>0</v>
      </c>
      <c r="BS35" s="472"/>
      <c r="BT35" s="472"/>
      <c r="BU35" s="472"/>
      <c r="BV35" s="472"/>
      <c r="BW35" s="472"/>
      <c r="BX35" s="472"/>
      <c r="BY35" s="472"/>
      <c r="BZ35" s="472"/>
      <c r="CA35" s="472"/>
      <c r="CB35" s="472"/>
      <c r="CC35" s="472"/>
      <c r="CD35" s="472"/>
      <c r="CE35" s="472"/>
      <c r="CF35" s="472"/>
      <c r="CG35" s="472"/>
      <c r="CH35" s="472"/>
      <c r="CI35" s="472"/>
      <c r="CJ35" s="472"/>
      <c r="CK35" s="472"/>
      <c r="CL35" s="472"/>
      <c r="CM35" s="472"/>
      <c r="CN35" s="472"/>
      <c r="CO35" s="472"/>
      <c r="CP35" s="472"/>
      <c r="CQ35" s="472"/>
      <c r="CR35" s="472"/>
      <c r="CS35" s="472"/>
      <c r="CT35" s="472"/>
      <c r="CU35" s="472"/>
      <c r="CV35" s="472"/>
      <c r="CW35" s="472"/>
      <c r="CX35" s="472"/>
      <c r="CY35" s="472"/>
      <c r="CZ35" s="472"/>
      <c r="DA35" s="472"/>
      <c r="DB35" s="472"/>
      <c r="DC35" s="472"/>
      <c r="DD35" s="472"/>
      <c r="DE35" s="472"/>
      <c r="DF35" s="472"/>
      <c r="DG35" s="472"/>
      <c r="DH35" s="472"/>
      <c r="DI35" s="472"/>
      <c r="DJ35" s="472"/>
      <c r="DK35" s="472"/>
      <c r="DL35" s="472"/>
      <c r="DM35" s="472"/>
      <c r="DN35" s="472"/>
      <c r="DO35" s="472"/>
      <c r="DP35" s="472"/>
      <c r="DQ35" s="472"/>
      <c r="DR35" s="472"/>
      <c r="DS35" s="472"/>
      <c r="DT35" s="472"/>
      <c r="DU35" s="472"/>
      <c r="DV35" s="472"/>
      <c r="DW35" s="472"/>
      <c r="DX35" s="472"/>
      <c r="DY35" s="472"/>
      <c r="DZ35" s="472"/>
      <c r="EA35" s="472"/>
      <c r="EB35" s="472"/>
      <c r="EC35" s="472"/>
      <c r="ED35" s="472"/>
      <c r="EE35" s="472"/>
      <c r="EF35" s="472"/>
      <c r="EG35" s="472"/>
      <c r="EH35" s="472"/>
      <c r="EI35" s="472"/>
      <c r="EJ35" s="472"/>
      <c r="EK35" s="472"/>
      <c r="EL35" s="472"/>
      <c r="EM35" s="472"/>
      <c r="EN35" s="472"/>
      <c r="EO35" s="472"/>
      <c r="EP35" s="472"/>
      <c r="EQ35" s="472"/>
      <c r="ER35" s="472"/>
      <c r="ES35" s="472"/>
      <c r="ET35" s="472"/>
      <c r="EU35" s="472"/>
      <c r="EV35" s="472"/>
      <c r="EW35" s="472"/>
      <c r="EX35" s="472"/>
      <c r="EY35" s="472"/>
      <c r="EZ35" s="472"/>
      <c r="FA35" s="472"/>
      <c r="FB35" s="472"/>
      <c r="FC35" s="472"/>
      <c r="FD35" s="472"/>
      <c r="FE35" s="472"/>
      <c r="FF35" s="472"/>
      <c r="FG35" s="472"/>
      <c r="FH35" s="472"/>
      <c r="FI35" s="472"/>
      <c r="FJ35" s="472"/>
      <c r="FK35" s="472"/>
      <c r="FL35" s="472"/>
      <c r="FM35" s="472"/>
      <c r="FN35" s="472"/>
      <c r="FO35" s="472"/>
      <c r="FP35" s="472"/>
      <c r="FQ35" s="472"/>
      <c r="FR35" s="472"/>
      <c r="FS35" s="472"/>
      <c r="FT35" s="472"/>
      <c r="FU35" s="472"/>
      <c r="FV35" s="472"/>
      <c r="FW35" s="472"/>
      <c r="FX35" s="472"/>
      <c r="FY35" s="472"/>
      <c r="FZ35" s="472"/>
      <c r="GA35" s="472"/>
      <c r="GB35" s="472"/>
      <c r="GC35" s="472"/>
      <c r="GD35" s="472"/>
      <c r="GE35" s="472"/>
      <c r="GF35" s="472"/>
      <c r="GG35" s="472"/>
      <c r="GH35" s="472"/>
      <c r="GI35" s="472"/>
      <c r="GJ35" s="472"/>
      <c r="GK35" s="472"/>
      <c r="GL35" s="472"/>
      <c r="GM35" s="472"/>
      <c r="GN35" s="472"/>
      <c r="GO35" s="472"/>
      <c r="GP35" s="472"/>
      <c r="GQ35" s="472"/>
      <c r="GR35" s="472"/>
      <c r="GS35" s="472"/>
      <c r="GT35" s="472"/>
      <c r="GU35" s="472"/>
      <c r="GV35" s="472"/>
      <c r="GW35" s="472"/>
      <c r="GX35" s="472"/>
      <c r="GY35" s="472"/>
      <c r="GZ35" s="472"/>
      <c r="HA35" s="472"/>
      <c r="HB35" s="472"/>
      <c r="HC35" s="472"/>
      <c r="HD35" s="472"/>
      <c r="HE35" s="472"/>
      <c r="HF35" s="472"/>
      <c r="HG35" s="472"/>
      <c r="HH35" s="472"/>
      <c r="HI35" s="472"/>
      <c r="HJ35" s="472"/>
      <c r="HK35" s="472"/>
      <c r="HL35" s="472"/>
      <c r="HM35" s="472"/>
      <c r="HN35" s="472"/>
      <c r="HO35" s="472"/>
      <c r="HP35" s="472"/>
      <c r="HQ35" s="472"/>
      <c r="HR35" s="472"/>
      <c r="HS35" s="472"/>
      <c r="HT35" s="472"/>
      <c r="HU35" s="472"/>
      <c r="HV35" s="472"/>
      <c r="HW35" s="472"/>
      <c r="HX35" s="472"/>
      <c r="HY35" s="472"/>
      <c r="HZ35" s="472"/>
      <c r="IA35" s="472"/>
      <c r="IB35" s="472"/>
      <c r="IC35" s="472"/>
      <c r="ID35" s="472"/>
      <c r="IE35" s="472"/>
      <c r="IF35" s="472"/>
      <c r="IG35" s="472"/>
      <c r="IH35" s="472"/>
      <c r="II35" s="472"/>
      <c r="IJ35" s="472"/>
      <c r="IK35" s="472"/>
      <c r="IL35" s="472"/>
      <c r="IM35" s="472"/>
      <c r="IN35" s="472"/>
      <c r="IO35" s="472"/>
      <c r="IP35" s="472"/>
      <c r="IQ35" s="472"/>
      <c r="IR35" s="472"/>
      <c r="IS35" s="472"/>
      <c r="IT35" s="472"/>
      <c r="IU35" s="472"/>
      <c r="IV35" s="472"/>
      <c r="IW35" s="472"/>
      <c r="IX35" s="472"/>
      <c r="IY35" s="472"/>
      <c r="IZ35" s="472"/>
      <c r="JA35" s="472"/>
      <c r="JB35" s="472"/>
      <c r="JC35" s="472"/>
      <c r="JD35" s="472"/>
      <c r="JE35" s="472"/>
      <c r="JF35" s="472"/>
      <c r="JG35" s="472"/>
      <c r="JH35" s="472"/>
      <c r="JI35" s="472"/>
      <c r="JJ35" s="472"/>
      <c r="JK35" s="472"/>
      <c r="JL35" s="472"/>
      <c r="JM35" s="472"/>
      <c r="JN35" s="472"/>
      <c r="JO35" s="472"/>
      <c r="JP35" s="472"/>
      <c r="JQ35" s="472"/>
      <c r="JR35" s="472"/>
      <c r="JS35" s="472"/>
      <c r="JT35" s="472"/>
      <c r="JU35" s="472"/>
      <c r="JV35" s="472"/>
      <c r="JW35" s="472"/>
      <c r="JX35" s="472"/>
      <c r="JY35" s="472"/>
      <c r="JZ35" s="472"/>
      <c r="KA35" s="472"/>
      <c r="KB35" s="472"/>
      <c r="KC35" s="472"/>
      <c r="KD35" s="472"/>
      <c r="KE35" s="472"/>
      <c r="KF35" s="472"/>
      <c r="KG35" s="472"/>
      <c r="KH35" s="472"/>
      <c r="KI35" s="472"/>
      <c r="KJ35" s="472"/>
      <c r="KK35" s="472"/>
      <c r="KL35" s="472"/>
      <c r="KM35" s="472"/>
      <c r="KN35" s="472"/>
      <c r="KO35" s="472"/>
      <c r="KP35" s="472"/>
      <c r="KQ35" s="472"/>
      <c r="KR35" s="472"/>
      <c r="KS35" s="472"/>
      <c r="KT35" s="472"/>
      <c r="KU35" s="472"/>
      <c r="KV35" s="472"/>
      <c r="KW35" s="472"/>
      <c r="KX35" s="472"/>
      <c r="KY35" s="472"/>
      <c r="KZ35" s="472"/>
      <c r="LA35" s="472"/>
      <c r="LB35" s="472"/>
      <c r="LC35" s="472"/>
      <c r="LD35" s="472"/>
      <c r="LE35" s="472"/>
      <c r="LF35" s="472"/>
      <c r="LG35" s="472"/>
      <c r="LH35" s="472"/>
      <c r="LI35" s="472"/>
      <c r="LJ35" s="472"/>
      <c r="LK35" s="472"/>
      <c r="LL35" s="472"/>
      <c r="LM35" s="472"/>
      <c r="LN35" s="472"/>
      <c r="LO35" s="472"/>
      <c r="LP35" s="472"/>
      <c r="LQ35" s="472"/>
      <c r="LR35" s="472"/>
      <c r="LS35" s="472"/>
      <c r="LT35" s="472"/>
      <c r="LU35" s="472"/>
      <c r="LV35" s="472"/>
      <c r="LW35" s="472"/>
      <c r="LX35" s="472"/>
      <c r="LY35" s="472"/>
      <c r="LZ35" s="472"/>
      <c r="MA35" s="472"/>
      <c r="MB35" s="472"/>
      <c r="MC35" s="472"/>
      <c r="MD35" s="472"/>
      <c r="ME35" s="472"/>
      <c r="MF35" s="472"/>
      <c r="MG35" s="472"/>
      <c r="MH35" s="472"/>
      <c r="MI35" s="472"/>
      <c r="MJ35" s="472"/>
      <c r="MK35" s="472"/>
      <c r="ML35" s="472"/>
      <c r="MM35" s="472"/>
      <c r="MN35" s="472"/>
      <c r="MO35" s="472"/>
      <c r="MP35" s="472"/>
      <c r="MQ35" s="472"/>
      <c r="MR35" s="472"/>
      <c r="MS35" s="472"/>
      <c r="MT35" s="472"/>
      <c r="MU35" s="472"/>
      <c r="MV35" s="472"/>
      <c r="MW35" s="472"/>
      <c r="MX35" s="472"/>
      <c r="MY35" s="472"/>
      <c r="MZ35" s="472"/>
      <c r="NA35" s="472"/>
    </row>
    <row r="36" spans="1:365" s="305" customFormat="1" x14ac:dyDescent="0.3">
      <c r="A36" s="472"/>
      <c r="B36" s="157">
        <v>1</v>
      </c>
      <c r="C36" s="443"/>
      <c r="D36" s="292">
        <f>RFR!$C10</f>
        <v>0</v>
      </c>
      <c r="E36" s="293">
        <f>RC_Summary!$D10</f>
        <v>0.75</v>
      </c>
      <c r="F36" s="293">
        <f>RC_Summary!$C10</f>
        <v>-0.6</v>
      </c>
      <c r="G36" s="294">
        <f t="shared" si="1"/>
        <v>0</v>
      </c>
      <c r="H36" s="294">
        <f t="shared" si="2"/>
        <v>0</v>
      </c>
      <c r="I36" s="391">
        <f t="shared" si="3"/>
        <v>0</v>
      </c>
      <c r="J36" s="391">
        <f t="shared" si="4"/>
        <v>0</v>
      </c>
      <c r="K36" s="69"/>
      <c r="L36" s="157">
        <v>1</v>
      </c>
      <c r="M36" s="443"/>
      <c r="N36" s="292">
        <f>IF(IF(ISBLANK(L$31),0,VLOOKUP(L36,RFR!$B$8:$I$108,VLOOKUP('Market Risk (Interest Rate_MD)'!$L$31,RC_Summary!$F$18:$G$24,2,0),0))&lt;0,0,IF(ISBLANK(L$31),0,VLOOKUP(L36,RFR!$B$8:$I$108,VLOOKUP('Market Risk (Interest Rate_MD)'!$L$31,RC_Summary!$F$18:$G$24,2,0),0)))</f>
        <v>0</v>
      </c>
      <c r="O36" s="295">
        <f>RC_Summary!$D10</f>
        <v>0.75</v>
      </c>
      <c r="P36" s="295">
        <f>RC_Summary!$C10</f>
        <v>-0.6</v>
      </c>
      <c r="Q36" s="294">
        <f t="shared" si="5"/>
        <v>0</v>
      </c>
      <c r="R36" s="294">
        <f t="shared" si="6"/>
        <v>0</v>
      </c>
      <c r="S36" s="305">
        <f t="shared" si="7"/>
        <v>0</v>
      </c>
      <c r="T36" s="305">
        <f t="shared" si="8"/>
        <v>0</v>
      </c>
      <c r="U36" s="69"/>
      <c r="V36" s="157">
        <v>1</v>
      </c>
      <c r="W36" s="443"/>
      <c r="X36" s="292">
        <f>IF(IF(ISBLANK(V$31),0,VLOOKUP(V36,RFR!$B$8:$I$108,VLOOKUP('Market Risk (Interest Rate_MD)'!V$31,RC_Summary!$F$18:$G$24,2,0),0))&lt;0,0,IF(ISBLANK(V$31),0,VLOOKUP(V36,RFR!$B$8:$I$108,VLOOKUP('Market Risk (Interest Rate_MD)'!V$31,RC_Summary!$F$18:$G$24,2,0),0)))</f>
        <v>0</v>
      </c>
      <c r="Y36" s="295">
        <f>RC_Summary!$D10</f>
        <v>0.75</v>
      </c>
      <c r="Z36" s="295">
        <f>RC_Summary!$C10</f>
        <v>-0.6</v>
      </c>
      <c r="AA36" s="294">
        <f t="shared" si="9"/>
        <v>0</v>
      </c>
      <c r="AB36" s="294">
        <f t="shared" si="10"/>
        <v>0</v>
      </c>
      <c r="AC36" s="305">
        <f t="shared" si="11"/>
        <v>0</v>
      </c>
      <c r="AD36" s="305">
        <f t="shared" si="12"/>
        <v>0</v>
      </c>
      <c r="AE36" s="69"/>
      <c r="AF36" s="157">
        <v>1</v>
      </c>
      <c r="AG36" s="443"/>
      <c r="AH36" s="292">
        <f>IF(IF(ISBLANK(AF$31),0,VLOOKUP(AF36,RFR!$B$8:$I$108,VLOOKUP('Market Risk (Interest Rate_MD)'!AF$31,RC_Summary!$F$18:$G$24,2,0),0))&lt;0,0,IF(ISBLANK(AF$31),0,VLOOKUP(AF36,RFR!$B$8:$I$108,VLOOKUP('Market Risk (Interest Rate_MD)'!AF$31,RC_Summary!$F$18:$G$24,2,0),0)))</f>
        <v>0</v>
      </c>
      <c r="AI36" s="295">
        <f>RC_Summary!$D10</f>
        <v>0.75</v>
      </c>
      <c r="AJ36" s="295">
        <f>RC_Summary!$C10</f>
        <v>-0.6</v>
      </c>
      <c r="AK36" s="294">
        <f t="shared" si="13"/>
        <v>0</v>
      </c>
      <c r="AL36" s="294">
        <f t="shared" si="14"/>
        <v>0</v>
      </c>
      <c r="AM36" s="305">
        <f t="shared" si="15"/>
        <v>0</v>
      </c>
      <c r="AN36" s="305">
        <f t="shared" si="16"/>
        <v>0</v>
      </c>
      <c r="AO36" s="69"/>
      <c r="AP36" s="157">
        <v>1</v>
      </c>
      <c r="AQ36" s="443"/>
      <c r="AR36" s="292">
        <f>IF(IF(ISBLANK(AP$31),0,VLOOKUP(AP36,RFR!$B$8:$I$108,VLOOKUP('Market Risk (Interest Rate_MD)'!AP$31,RC_Summary!$F$18:$G$24,2,0),0))&lt;0,0,IF(ISBLANK(AP$31),0,VLOOKUP(AP36,RFR!$B$8:$I$108,VLOOKUP('Market Risk (Interest Rate_MD)'!AP$31,RC_Summary!$F$18:$G$24,2,0),0)))</f>
        <v>0</v>
      </c>
      <c r="AS36" s="295">
        <f>RC_Summary!$D10</f>
        <v>0.75</v>
      </c>
      <c r="AT36" s="295">
        <f>RC_Summary!$C10</f>
        <v>-0.6</v>
      </c>
      <c r="AU36" s="294">
        <f t="shared" si="17"/>
        <v>0</v>
      </c>
      <c r="AV36" s="294">
        <f t="shared" si="18"/>
        <v>0</v>
      </c>
      <c r="AW36" s="305">
        <f t="shared" si="19"/>
        <v>0</v>
      </c>
      <c r="AX36" s="305">
        <f t="shared" si="20"/>
        <v>0</v>
      </c>
      <c r="AY36" s="69"/>
      <c r="AZ36" s="157">
        <v>1</v>
      </c>
      <c r="BA36" s="443"/>
      <c r="BB36" s="292">
        <f>IF(IF(ISBLANK(AZ$31),0,VLOOKUP(AZ36,RFR!$B$8:$I$108,VLOOKUP('Market Risk (Interest Rate_MD)'!AZ$31,RC_Summary!$F$18:$G$24,2,0),0))&lt;0,0,IF(ISBLANK(AZ$31),0,VLOOKUP(AZ36,RFR!$B$8:$I$108,VLOOKUP('Market Risk (Interest Rate_MD)'!AZ$31,RC_Summary!$F$18:$G$24,2,0),0)))</f>
        <v>0</v>
      </c>
      <c r="BC36" s="295">
        <f>RC_Summary!$D10</f>
        <v>0.75</v>
      </c>
      <c r="BD36" s="295">
        <f>RC_Summary!$C10</f>
        <v>-0.6</v>
      </c>
      <c r="BE36" s="294">
        <f t="shared" si="21"/>
        <v>0</v>
      </c>
      <c r="BF36" s="294">
        <f t="shared" si="22"/>
        <v>0</v>
      </c>
      <c r="BG36" s="305">
        <f t="shared" si="23"/>
        <v>0</v>
      </c>
      <c r="BH36" s="305">
        <f t="shared" si="24"/>
        <v>0</v>
      </c>
      <c r="BI36" s="69"/>
      <c r="BJ36" s="157">
        <v>1</v>
      </c>
      <c r="BK36" s="443"/>
      <c r="BL36" s="292">
        <f>IF(IF(ISBLANK(BJ$31),0,VLOOKUP(BJ36,RFR!$B$8:$I$108,VLOOKUP('Market Risk (Interest Rate_MD)'!BJ$31,RC_Summary!$F$18:$G$24,2,0),0))&lt;0,0,IF(ISBLANK(BJ$31),0,VLOOKUP(BJ36,RFR!$B$8:$I$108,VLOOKUP('Market Risk (Interest Rate_MD)'!BJ$31,RC_Summary!$F$18:$G$24,2,0),0)))</f>
        <v>0</v>
      </c>
      <c r="BM36" s="295">
        <f>RC_Summary!$D10</f>
        <v>0.75</v>
      </c>
      <c r="BN36" s="295">
        <f>RC_Summary!$C10</f>
        <v>-0.6</v>
      </c>
      <c r="BO36" s="294">
        <f t="shared" si="25"/>
        <v>0</v>
      </c>
      <c r="BP36" s="294">
        <f t="shared" si="26"/>
        <v>0</v>
      </c>
      <c r="BQ36" s="305">
        <f t="shared" si="27"/>
        <v>0</v>
      </c>
      <c r="BR36" s="480">
        <f t="shared" si="28"/>
        <v>0</v>
      </c>
      <c r="BS36" s="472"/>
      <c r="BT36" s="472"/>
      <c r="BU36" s="472"/>
      <c r="BV36" s="472"/>
      <c r="BW36" s="472"/>
      <c r="BX36" s="472"/>
      <c r="BY36" s="472"/>
      <c r="BZ36" s="472"/>
      <c r="CA36" s="472"/>
      <c r="CB36" s="472"/>
      <c r="CC36" s="472"/>
      <c r="CD36" s="472"/>
      <c r="CE36" s="472"/>
      <c r="CF36" s="472"/>
      <c r="CG36" s="472"/>
      <c r="CH36" s="472"/>
      <c r="CI36" s="472"/>
      <c r="CJ36" s="472"/>
      <c r="CK36" s="472"/>
      <c r="CL36" s="472"/>
      <c r="CM36" s="472"/>
      <c r="CN36" s="472"/>
      <c r="CO36" s="472"/>
      <c r="CP36" s="472"/>
      <c r="CQ36" s="472"/>
      <c r="CR36" s="472"/>
      <c r="CS36" s="472"/>
      <c r="CT36" s="472"/>
      <c r="CU36" s="472"/>
      <c r="CV36" s="472"/>
      <c r="CW36" s="472"/>
      <c r="CX36" s="472"/>
      <c r="CY36" s="472"/>
      <c r="CZ36" s="472"/>
      <c r="DA36" s="472"/>
      <c r="DB36" s="472"/>
      <c r="DC36" s="472"/>
      <c r="DD36" s="472"/>
      <c r="DE36" s="472"/>
      <c r="DF36" s="472"/>
      <c r="DG36" s="472"/>
      <c r="DH36" s="472"/>
      <c r="DI36" s="472"/>
      <c r="DJ36" s="472"/>
      <c r="DK36" s="472"/>
      <c r="DL36" s="472"/>
      <c r="DM36" s="472"/>
      <c r="DN36" s="472"/>
      <c r="DO36" s="472"/>
      <c r="DP36" s="472"/>
      <c r="DQ36" s="472"/>
      <c r="DR36" s="472"/>
      <c r="DS36" s="472"/>
      <c r="DT36" s="472"/>
      <c r="DU36" s="472"/>
      <c r="DV36" s="472"/>
      <c r="DW36" s="472"/>
      <c r="DX36" s="472"/>
      <c r="DY36" s="472"/>
      <c r="DZ36" s="472"/>
      <c r="EA36" s="472"/>
      <c r="EB36" s="472"/>
      <c r="EC36" s="472"/>
      <c r="ED36" s="472"/>
      <c r="EE36" s="472"/>
      <c r="EF36" s="472"/>
      <c r="EG36" s="472"/>
      <c r="EH36" s="472"/>
      <c r="EI36" s="472"/>
      <c r="EJ36" s="472"/>
      <c r="EK36" s="472"/>
      <c r="EL36" s="472"/>
      <c r="EM36" s="472"/>
      <c r="EN36" s="472"/>
      <c r="EO36" s="472"/>
      <c r="EP36" s="472"/>
      <c r="EQ36" s="472"/>
      <c r="ER36" s="472"/>
      <c r="ES36" s="472"/>
      <c r="ET36" s="472"/>
      <c r="EU36" s="472"/>
      <c r="EV36" s="472"/>
      <c r="EW36" s="472"/>
      <c r="EX36" s="472"/>
      <c r="EY36" s="472"/>
      <c r="EZ36" s="472"/>
      <c r="FA36" s="472"/>
      <c r="FB36" s="472"/>
      <c r="FC36" s="472"/>
      <c r="FD36" s="472"/>
      <c r="FE36" s="472"/>
      <c r="FF36" s="472"/>
      <c r="FG36" s="472"/>
      <c r="FH36" s="472"/>
      <c r="FI36" s="472"/>
      <c r="FJ36" s="472"/>
      <c r="FK36" s="472"/>
      <c r="FL36" s="472"/>
      <c r="FM36" s="472"/>
      <c r="FN36" s="472"/>
      <c r="FO36" s="472"/>
      <c r="FP36" s="472"/>
      <c r="FQ36" s="472"/>
      <c r="FR36" s="472"/>
      <c r="FS36" s="472"/>
      <c r="FT36" s="472"/>
      <c r="FU36" s="472"/>
      <c r="FV36" s="472"/>
      <c r="FW36" s="472"/>
      <c r="FX36" s="472"/>
      <c r="FY36" s="472"/>
      <c r="FZ36" s="472"/>
      <c r="GA36" s="472"/>
      <c r="GB36" s="472"/>
      <c r="GC36" s="472"/>
      <c r="GD36" s="472"/>
      <c r="GE36" s="472"/>
      <c r="GF36" s="472"/>
      <c r="GG36" s="472"/>
      <c r="GH36" s="472"/>
      <c r="GI36" s="472"/>
      <c r="GJ36" s="472"/>
      <c r="GK36" s="472"/>
      <c r="GL36" s="472"/>
      <c r="GM36" s="472"/>
      <c r="GN36" s="472"/>
      <c r="GO36" s="472"/>
      <c r="GP36" s="472"/>
      <c r="GQ36" s="472"/>
      <c r="GR36" s="472"/>
      <c r="GS36" s="472"/>
      <c r="GT36" s="472"/>
      <c r="GU36" s="472"/>
      <c r="GV36" s="472"/>
      <c r="GW36" s="472"/>
      <c r="GX36" s="472"/>
      <c r="GY36" s="472"/>
      <c r="GZ36" s="472"/>
      <c r="HA36" s="472"/>
      <c r="HB36" s="472"/>
      <c r="HC36" s="472"/>
      <c r="HD36" s="472"/>
      <c r="HE36" s="472"/>
      <c r="HF36" s="472"/>
      <c r="HG36" s="472"/>
      <c r="HH36" s="472"/>
      <c r="HI36" s="472"/>
      <c r="HJ36" s="472"/>
      <c r="HK36" s="472"/>
      <c r="HL36" s="472"/>
      <c r="HM36" s="472"/>
      <c r="HN36" s="472"/>
      <c r="HO36" s="472"/>
      <c r="HP36" s="472"/>
      <c r="HQ36" s="472"/>
      <c r="HR36" s="472"/>
      <c r="HS36" s="472"/>
      <c r="HT36" s="472"/>
      <c r="HU36" s="472"/>
      <c r="HV36" s="472"/>
      <c r="HW36" s="472"/>
      <c r="HX36" s="472"/>
      <c r="HY36" s="472"/>
      <c r="HZ36" s="472"/>
      <c r="IA36" s="472"/>
      <c r="IB36" s="472"/>
      <c r="IC36" s="472"/>
      <c r="ID36" s="472"/>
      <c r="IE36" s="472"/>
      <c r="IF36" s="472"/>
      <c r="IG36" s="472"/>
      <c r="IH36" s="472"/>
      <c r="II36" s="472"/>
      <c r="IJ36" s="472"/>
      <c r="IK36" s="472"/>
      <c r="IL36" s="472"/>
      <c r="IM36" s="472"/>
      <c r="IN36" s="472"/>
      <c r="IO36" s="472"/>
      <c r="IP36" s="472"/>
      <c r="IQ36" s="472"/>
      <c r="IR36" s="472"/>
      <c r="IS36" s="472"/>
      <c r="IT36" s="472"/>
      <c r="IU36" s="472"/>
      <c r="IV36" s="472"/>
      <c r="IW36" s="472"/>
      <c r="IX36" s="472"/>
      <c r="IY36" s="472"/>
      <c r="IZ36" s="472"/>
      <c r="JA36" s="472"/>
      <c r="JB36" s="472"/>
      <c r="JC36" s="472"/>
      <c r="JD36" s="472"/>
      <c r="JE36" s="472"/>
      <c r="JF36" s="472"/>
      <c r="JG36" s="472"/>
      <c r="JH36" s="472"/>
      <c r="JI36" s="472"/>
      <c r="JJ36" s="472"/>
      <c r="JK36" s="472"/>
      <c r="JL36" s="472"/>
      <c r="JM36" s="472"/>
      <c r="JN36" s="472"/>
      <c r="JO36" s="472"/>
      <c r="JP36" s="472"/>
      <c r="JQ36" s="472"/>
      <c r="JR36" s="472"/>
      <c r="JS36" s="472"/>
      <c r="JT36" s="472"/>
      <c r="JU36" s="472"/>
      <c r="JV36" s="472"/>
      <c r="JW36" s="472"/>
      <c r="JX36" s="472"/>
      <c r="JY36" s="472"/>
      <c r="JZ36" s="472"/>
      <c r="KA36" s="472"/>
      <c r="KB36" s="472"/>
      <c r="KC36" s="472"/>
      <c r="KD36" s="472"/>
      <c r="KE36" s="472"/>
      <c r="KF36" s="472"/>
      <c r="KG36" s="472"/>
      <c r="KH36" s="472"/>
      <c r="KI36" s="472"/>
      <c r="KJ36" s="472"/>
      <c r="KK36" s="472"/>
      <c r="KL36" s="472"/>
      <c r="KM36" s="472"/>
      <c r="KN36" s="472"/>
      <c r="KO36" s="472"/>
      <c r="KP36" s="472"/>
      <c r="KQ36" s="472"/>
      <c r="KR36" s="472"/>
      <c r="KS36" s="472"/>
      <c r="KT36" s="472"/>
      <c r="KU36" s="472"/>
      <c r="KV36" s="472"/>
      <c r="KW36" s="472"/>
      <c r="KX36" s="472"/>
      <c r="KY36" s="472"/>
      <c r="KZ36" s="472"/>
      <c r="LA36" s="472"/>
      <c r="LB36" s="472"/>
      <c r="LC36" s="472"/>
      <c r="LD36" s="472"/>
      <c r="LE36" s="472"/>
      <c r="LF36" s="472"/>
      <c r="LG36" s="472"/>
      <c r="LH36" s="472"/>
      <c r="LI36" s="472"/>
      <c r="LJ36" s="472"/>
      <c r="LK36" s="472"/>
      <c r="LL36" s="472"/>
      <c r="LM36" s="472"/>
      <c r="LN36" s="472"/>
      <c r="LO36" s="472"/>
      <c r="LP36" s="472"/>
      <c r="LQ36" s="472"/>
      <c r="LR36" s="472"/>
      <c r="LS36" s="472"/>
      <c r="LT36" s="472"/>
      <c r="LU36" s="472"/>
      <c r="LV36" s="472"/>
      <c r="LW36" s="472"/>
      <c r="LX36" s="472"/>
      <c r="LY36" s="472"/>
      <c r="LZ36" s="472"/>
      <c r="MA36" s="472"/>
      <c r="MB36" s="472"/>
      <c r="MC36" s="472"/>
      <c r="MD36" s="472"/>
      <c r="ME36" s="472"/>
      <c r="MF36" s="472"/>
      <c r="MG36" s="472"/>
      <c r="MH36" s="472"/>
      <c r="MI36" s="472"/>
      <c r="MJ36" s="472"/>
      <c r="MK36" s="472"/>
      <c r="ML36" s="472"/>
      <c r="MM36" s="472"/>
      <c r="MN36" s="472"/>
      <c r="MO36" s="472"/>
      <c r="MP36" s="472"/>
      <c r="MQ36" s="472"/>
      <c r="MR36" s="472"/>
      <c r="MS36" s="472"/>
      <c r="MT36" s="472"/>
      <c r="MU36" s="472"/>
      <c r="MV36" s="472"/>
      <c r="MW36" s="472"/>
      <c r="MX36" s="472"/>
      <c r="MY36" s="472"/>
      <c r="MZ36" s="472"/>
      <c r="NA36" s="472"/>
    </row>
    <row r="37" spans="1:365" s="305" customFormat="1" x14ac:dyDescent="0.3">
      <c r="A37" s="472"/>
      <c r="B37" s="157">
        <v>2</v>
      </c>
      <c r="C37" s="443"/>
      <c r="D37" s="292">
        <f>RFR!$C11</f>
        <v>0</v>
      </c>
      <c r="E37" s="293">
        <f>RC_Summary!$D11</f>
        <v>0.75</v>
      </c>
      <c r="F37" s="293">
        <f>RC_Summary!$C11</f>
        <v>-0.6</v>
      </c>
      <c r="G37" s="294">
        <f t="shared" si="1"/>
        <v>0</v>
      </c>
      <c r="H37" s="294">
        <f t="shared" si="2"/>
        <v>0</v>
      </c>
      <c r="I37" s="391">
        <f t="shared" si="3"/>
        <v>0</v>
      </c>
      <c r="J37" s="391">
        <f t="shared" si="4"/>
        <v>0</v>
      </c>
      <c r="K37" s="69"/>
      <c r="L37" s="157">
        <v>2</v>
      </c>
      <c r="M37" s="443"/>
      <c r="N37" s="292">
        <f>IF(IF(ISBLANK(L$31),0,VLOOKUP(L37,RFR!$B$8:$I$108,VLOOKUP('Market Risk (Interest Rate_MD)'!$L$31,RC_Summary!$F$18:$G$24,2,0),0))&lt;0,0,IF(ISBLANK(L$31),0,VLOOKUP(L37,RFR!$B$8:$I$108,VLOOKUP('Market Risk (Interest Rate_MD)'!$L$31,RC_Summary!$F$18:$G$24,2,0),0)))</f>
        <v>0</v>
      </c>
      <c r="O37" s="295">
        <f>RC_Summary!$D11</f>
        <v>0.75</v>
      </c>
      <c r="P37" s="295">
        <f>RC_Summary!$C11</f>
        <v>-0.6</v>
      </c>
      <c r="Q37" s="294">
        <f t="shared" si="5"/>
        <v>0</v>
      </c>
      <c r="R37" s="294">
        <f t="shared" si="6"/>
        <v>0</v>
      </c>
      <c r="S37" s="305">
        <f t="shared" si="7"/>
        <v>0</v>
      </c>
      <c r="T37" s="305">
        <f t="shared" si="8"/>
        <v>0</v>
      </c>
      <c r="U37" s="69"/>
      <c r="V37" s="157">
        <v>2</v>
      </c>
      <c r="W37" s="443"/>
      <c r="X37" s="292">
        <f>IF(IF(ISBLANK(V$31),0,VLOOKUP(V37,RFR!$B$8:$I$108,VLOOKUP('Market Risk (Interest Rate_MD)'!V$31,RC_Summary!$F$18:$G$24,2,0),0))&lt;0,0,IF(ISBLANK(V$31),0,VLOOKUP(V37,RFR!$B$8:$I$108,VLOOKUP('Market Risk (Interest Rate_MD)'!V$31,RC_Summary!$F$18:$G$24,2,0),0)))</f>
        <v>0</v>
      </c>
      <c r="Y37" s="295">
        <f>RC_Summary!$D11</f>
        <v>0.75</v>
      </c>
      <c r="Z37" s="295">
        <f>RC_Summary!$C11</f>
        <v>-0.6</v>
      </c>
      <c r="AA37" s="294">
        <f t="shared" si="9"/>
        <v>0</v>
      </c>
      <c r="AB37" s="294">
        <f t="shared" si="10"/>
        <v>0</v>
      </c>
      <c r="AC37" s="305">
        <f t="shared" si="11"/>
        <v>0</v>
      </c>
      <c r="AD37" s="305">
        <f t="shared" si="12"/>
        <v>0</v>
      </c>
      <c r="AE37" s="69"/>
      <c r="AF37" s="157">
        <v>2</v>
      </c>
      <c r="AG37" s="443"/>
      <c r="AH37" s="292">
        <f>IF(IF(ISBLANK(AF$31),0,VLOOKUP(AF37,RFR!$B$8:$I$108,VLOOKUP('Market Risk (Interest Rate_MD)'!AF$31,RC_Summary!$F$18:$G$24,2,0),0))&lt;0,0,IF(ISBLANK(AF$31),0,VLOOKUP(AF37,RFR!$B$8:$I$108,VLOOKUP('Market Risk (Interest Rate_MD)'!AF$31,RC_Summary!$F$18:$G$24,2,0),0)))</f>
        <v>0</v>
      </c>
      <c r="AI37" s="295">
        <f>RC_Summary!$D11</f>
        <v>0.75</v>
      </c>
      <c r="AJ37" s="295">
        <f>RC_Summary!$C11</f>
        <v>-0.6</v>
      </c>
      <c r="AK37" s="294">
        <f t="shared" si="13"/>
        <v>0</v>
      </c>
      <c r="AL37" s="294">
        <f t="shared" si="14"/>
        <v>0</v>
      </c>
      <c r="AM37" s="305">
        <f t="shared" si="15"/>
        <v>0</v>
      </c>
      <c r="AN37" s="305">
        <f t="shared" si="16"/>
        <v>0</v>
      </c>
      <c r="AO37" s="69"/>
      <c r="AP37" s="157">
        <v>2</v>
      </c>
      <c r="AQ37" s="443"/>
      <c r="AR37" s="292">
        <f>IF(IF(ISBLANK(AP$31),0,VLOOKUP(AP37,RFR!$B$8:$I$108,VLOOKUP('Market Risk (Interest Rate_MD)'!AP$31,RC_Summary!$F$18:$G$24,2,0),0))&lt;0,0,IF(ISBLANK(AP$31),0,VLOOKUP(AP37,RFR!$B$8:$I$108,VLOOKUP('Market Risk (Interest Rate_MD)'!AP$31,RC_Summary!$F$18:$G$24,2,0),0)))</f>
        <v>0</v>
      </c>
      <c r="AS37" s="295">
        <f>RC_Summary!$D11</f>
        <v>0.75</v>
      </c>
      <c r="AT37" s="295">
        <f>RC_Summary!$C11</f>
        <v>-0.6</v>
      </c>
      <c r="AU37" s="294">
        <f t="shared" si="17"/>
        <v>0</v>
      </c>
      <c r="AV37" s="294">
        <f t="shared" si="18"/>
        <v>0</v>
      </c>
      <c r="AW37" s="305">
        <f t="shared" si="19"/>
        <v>0</v>
      </c>
      <c r="AX37" s="305">
        <f t="shared" si="20"/>
        <v>0</v>
      </c>
      <c r="AY37" s="69"/>
      <c r="AZ37" s="157">
        <v>2</v>
      </c>
      <c r="BA37" s="443"/>
      <c r="BB37" s="292">
        <f>IF(IF(ISBLANK(AZ$31),0,VLOOKUP(AZ37,RFR!$B$8:$I$108,VLOOKUP('Market Risk (Interest Rate_MD)'!AZ$31,RC_Summary!$F$18:$G$24,2,0),0))&lt;0,0,IF(ISBLANK(AZ$31),0,VLOOKUP(AZ37,RFR!$B$8:$I$108,VLOOKUP('Market Risk (Interest Rate_MD)'!AZ$31,RC_Summary!$F$18:$G$24,2,0),0)))</f>
        <v>0</v>
      </c>
      <c r="BC37" s="295">
        <f>RC_Summary!$D11</f>
        <v>0.75</v>
      </c>
      <c r="BD37" s="295">
        <f>RC_Summary!$C11</f>
        <v>-0.6</v>
      </c>
      <c r="BE37" s="294">
        <f t="shared" si="21"/>
        <v>0</v>
      </c>
      <c r="BF37" s="294">
        <f t="shared" si="22"/>
        <v>0</v>
      </c>
      <c r="BG37" s="305">
        <f t="shared" si="23"/>
        <v>0</v>
      </c>
      <c r="BH37" s="305">
        <f t="shared" si="24"/>
        <v>0</v>
      </c>
      <c r="BI37" s="69"/>
      <c r="BJ37" s="157">
        <v>2</v>
      </c>
      <c r="BK37" s="443"/>
      <c r="BL37" s="292">
        <f>IF(IF(ISBLANK(BJ$31),0,VLOOKUP(BJ37,RFR!$B$8:$I$108,VLOOKUP('Market Risk (Interest Rate_MD)'!BJ$31,RC_Summary!$F$18:$G$24,2,0),0))&lt;0,0,IF(ISBLANK(BJ$31),0,VLOOKUP(BJ37,RFR!$B$8:$I$108,VLOOKUP('Market Risk (Interest Rate_MD)'!BJ$31,RC_Summary!$F$18:$G$24,2,0),0)))</f>
        <v>0</v>
      </c>
      <c r="BM37" s="295">
        <f>RC_Summary!$D11</f>
        <v>0.75</v>
      </c>
      <c r="BN37" s="295">
        <f>RC_Summary!$C11</f>
        <v>-0.6</v>
      </c>
      <c r="BO37" s="294">
        <f t="shared" si="25"/>
        <v>0</v>
      </c>
      <c r="BP37" s="294">
        <f t="shared" si="26"/>
        <v>0</v>
      </c>
      <c r="BQ37" s="305">
        <f t="shared" si="27"/>
        <v>0</v>
      </c>
      <c r="BR37" s="480">
        <f t="shared" si="28"/>
        <v>0</v>
      </c>
      <c r="BS37" s="472"/>
      <c r="BT37" s="472"/>
      <c r="BU37" s="472"/>
      <c r="BV37" s="472"/>
      <c r="BW37" s="472"/>
      <c r="BX37" s="472"/>
      <c r="BY37" s="472"/>
      <c r="BZ37" s="472"/>
      <c r="CA37" s="472"/>
      <c r="CB37" s="472"/>
      <c r="CC37" s="472"/>
      <c r="CD37" s="472"/>
      <c r="CE37" s="472"/>
      <c r="CF37" s="472"/>
      <c r="CG37" s="472"/>
      <c r="CH37" s="472"/>
      <c r="CI37" s="472"/>
      <c r="CJ37" s="472"/>
      <c r="CK37" s="472"/>
      <c r="CL37" s="472"/>
      <c r="CM37" s="472"/>
      <c r="CN37" s="472"/>
      <c r="CO37" s="472"/>
      <c r="CP37" s="472"/>
      <c r="CQ37" s="472"/>
      <c r="CR37" s="472"/>
      <c r="CS37" s="472"/>
      <c r="CT37" s="472"/>
      <c r="CU37" s="472"/>
      <c r="CV37" s="472"/>
      <c r="CW37" s="472"/>
      <c r="CX37" s="472"/>
      <c r="CY37" s="472"/>
      <c r="CZ37" s="472"/>
      <c r="DA37" s="472"/>
      <c r="DB37" s="472"/>
      <c r="DC37" s="472"/>
      <c r="DD37" s="472"/>
      <c r="DE37" s="472"/>
      <c r="DF37" s="472"/>
      <c r="DG37" s="472"/>
      <c r="DH37" s="472"/>
      <c r="DI37" s="472"/>
      <c r="DJ37" s="472"/>
      <c r="DK37" s="472"/>
      <c r="DL37" s="472"/>
      <c r="DM37" s="472"/>
      <c r="DN37" s="472"/>
      <c r="DO37" s="472"/>
      <c r="DP37" s="472"/>
      <c r="DQ37" s="472"/>
      <c r="DR37" s="472"/>
      <c r="DS37" s="472"/>
      <c r="DT37" s="472"/>
      <c r="DU37" s="472"/>
      <c r="DV37" s="472"/>
      <c r="DW37" s="472"/>
      <c r="DX37" s="472"/>
      <c r="DY37" s="472"/>
      <c r="DZ37" s="472"/>
      <c r="EA37" s="472"/>
      <c r="EB37" s="472"/>
      <c r="EC37" s="472"/>
      <c r="ED37" s="472"/>
      <c r="EE37" s="472"/>
      <c r="EF37" s="472"/>
      <c r="EG37" s="472"/>
      <c r="EH37" s="472"/>
      <c r="EI37" s="472"/>
      <c r="EJ37" s="472"/>
      <c r="EK37" s="472"/>
      <c r="EL37" s="472"/>
      <c r="EM37" s="472"/>
      <c r="EN37" s="472"/>
      <c r="EO37" s="472"/>
      <c r="EP37" s="472"/>
      <c r="EQ37" s="472"/>
      <c r="ER37" s="472"/>
      <c r="ES37" s="472"/>
      <c r="ET37" s="472"/>
      <c r="EU37" s="472"/>
      <c r="EV37" s="472"/>
      <c r="EW37" s="472"/>
      <c r="EX37" s="472"/>
      <c r="EY37" s="472"/>
      <c r="EZ37" s="472"/>
      <c r="FA37" s="472"/>
      <c r="FB37" s="472"/>
      <c r="FC37" s="472"/>
      <c r="FD37" s="472"/>
      <c r="FE37" s="472"/>
      <c r="FF37" s="472"/>
      <c r="FG37" s="472"/>
      <c r="FH37" s="472"/>
      <c r="FI37" s="472"/>
      <c r="FJ37" s="472"/>
      <c r="FK37" s="472"/>
      <c r="FL37" s="472"/>
      <c r="FM37" s="472"/>
      <c r="FN37" s="472"/>
      <c r="FO37" s="472"/>
      <c r="FP37" s="472"/>
      <c r="FQ37" s="472"/>
      <c r="FR37" s="472"/>
      <c r="FS37" s="472"/>
      <c r="FT37" s="472"/>
      <c r="FU37" s="472"/>
      <c r="FV37" s="472"/>
      <c r="FW37" s="472"/>
      <c r="FX37" s="472"/>
      <c r="FY37" s="472"/>
      <c r="FZ37" s="472"/>
      <c r="GA37" s="472"/>
      <c r="GB37" s="472"/>
      <c r="GC37" s="472"/>
      <c r="GD37" s="472"/>
      <c r="GE37" s="472"/>
      <c r="GF37" s="472"/>
      <c r="GG37" s="472"/>
      <c r="GH37" s="472"/>
      <c r="GI37" s="472"/>
      <c r="GJ37" s="472"/>
      <c r="GK37" s="472"/>
      <c r="GL37" s="472"/>
      <c r="GM37" s="472"/>
      <c r="GN37" s="472"/>
      <c r="GO37" s="472"/>
      <c r="GP37" s="472"/>
      <c r="GQ37" s="472"/>
      <c r="GR37" s="472"/>
      <c r="GS37" s="472"/>
      <c r="GT37" s="472"/>
      <c r="GU37" s="472"/>
      <c r="GV37" s="472"/>
      <c r="GW37" s="472"/>
      <c r="GX37" s="472"/>
      <c r="GY37" s="472"/>
      <c r="GZ37" s="472"/>
      <c r="HA37" s="472"/>
      <c r="HB37" s="472"/>
      <c r="HC37" s="472"/>
      <c r="HD37" s="472"/>
      <c r="HE37" s="472"/>
      <c r="HF37" s="472"/>
      <c r="HG37" s="472"/>
      <c r="HH37" s="472"/>
      <c r="HI37" s="472"/>
      <c r="HJ37" s="472"/>
      <c r="HK37" s="472"/>
      <c r="HL37" s="472"/>
      <c r="HM37" s="472"/>
      <c r="HN37" s="472"/>
      <c r="HO37" s="472"/>
      <c r="HP37" s="472"/>
      <c r="HQ37" s="472"/>
      <c r="HR37" s="472"/>
      <c r="HS37" s="472"/>
      <c r="HT37" s="472"/>
      <c r="HU37" s="472"/>
      <c r="HV37" s="472"/>
      <c r="HW37" s="472"/>
      <c r="HX37" s="472"/>
      <c r="HY37" s="472"/>
      <c r="HZ37" s="472"/>
      <c r="IA37" s="472"/>
      <c r="IB37" s="472"/>
      <c r="IC37" s="472"/>
      <c r="ID37" s="472"/>
      <c r="IE37" s="472"/>
      <c r="IF37" s="472"/>
      <c r="IG37" s="472"/>
      <c r="IH37" s="472"/>
      <c r="II37" s="472"/>
      <c r="IJ37" s="472"/>
      <c r="IK37" s="472"/>
      <c r="IL37" s="472"/>
      <c r="IM37" s="472"/>
      <c r="IN37" s="472"/>
      <c r="IO37" s="472"/>
      <c r="IP37" s="472"/>
      <c r="IQ37" s="472"/>
      <c r="IR37" s="472"/>
      <c r="IS37" s="472"/>
      <c r="IT37" s="472"/>
      <c r="IU37" s="472"/>
      <c r="IV37" s="472"/>
      <c r="IW37" s="472"/>
      <c r="IX37" s="472"/>
      <c r="IY37" s="472"/>
      <c r="IZ37" s="472"/>
      <c r="JA37" s="472"/>
      <c r="JB37" s="472"/>
      <c r="JC37" s="472"/>
      <c r="JD37" s="472"/>
      <c r="JE37" s="472"/>
      <c r="JF37" s="472"/>
      <c r="JG37" s="472"/>
      <c r="JH37" s="472"/>
      <c r="JI37" s="472"/>
      <c r="JJ37" s="472"/>
      <c r="JK37" s="472"/>
      <c r="JL37" s="472"/>
      <c r="JM37" s="472"/>
      <c r="JN37" s="472"/>
      <c r="JO37" s="472"/>
      <c r="JP37" s="472"/>
      <c r="JQ37" s="472"/>
      <c r="JR37" s="472"/>
      <c r="JS37" s="472"/>
      <c r="JT37" s="472"/>
      <c r="JU37" s="472"/>
      <c r="JV37" s="472"/>
      <c r="JW37" s="472"/>
      <c r="JX37" s="472"/>
      <c r="JY37" s="472"/>
      <c r="JZ37" s="472"/>
      <c r="KA37" s="472"/>
      <c r="KB37" s="472"/>
      <c r="KC37" s="472"/>
      <c r="KD37" s="472"/>
      <c r="KE37" s="472"/>
      <c r="KF37" s="472"/>
      <c r="KG37" s="472"/>
      <c r="KH37" s="472"/>
      <c r="KI37" s="472"/>
      <c r="KJ37" s="472"/>
      <c r="KK37" s="472"/>
      <c r="KL37" s="472"/>
      <c r="KM37" s="472"/>
      <c r="KN37" s="472"/>
      <c r="KO37" s="472"/>
      <c r="KP37" s="472"/>
      <c r="KQ37" s="472"/>
      <c r="KR37" s="472"/>
      <c r="KS37" s="472"/>
      <c r="KT37" s="472"/>
      <c r="KU37" s="472"/>
      <c r="KV37" s="472"/>
      <c r="KW37" s="472"/>
      <c r="KX37" s="472"/>
      <c r="KY37" s="472"/>
      <c r="KZ37" s="472"/>
      <c r="LA37" s="472"/>
      <c r="LB37" s="472"/>
      <c r="LC37" s="472"/>
      <c r="LD37" s="472"/>
      <c r="LE37" s="472"/>
      <c r="LF37" s="472"/>
      <c r="LG37" s="472"/>
      <c r="LH37" s="472"/>
      <c r="LI37" s="472"/>
      <c r="LJ37" s="472"/>
      <c r="LK37" s="472"/>
      <c r="LL37" s="472"/>
      <c r="LM37" s="472"/>
      <c r="LN37" s="472"/>
      <c r="LO37" s="472"/>
      <c r="LP37" s="472"/>
      <c r="LQ37" s="472"/>
      <c r="LR37" s="472"/>
      <c r="LS37" s="472"/>
      <c r="LT37" s="472"/>
      <c r="LU37" s="472"/>
      <c r="LV37" s="472"/>
      <c r="LW37" s="472"/>
      <c r="LX37" s="472"/>
      <c r="LY37" s="472"/>
      <c r="LZ37" s="472"/>
      <c r="MA37" s="472"/>
      <c r="MB37" s="472"/>
      <c r="MC37" s="472"/>
      <c r="MD37" s="472"/>
      <c r="ME37" s="472"/>
      <c r="MF37" s="472"/>
      <c r="MG37" s="472"/>
      <c r="MH37" s="472"/>
      <c r="MI37" s="472"/>
      <c r="MJ37" s="472"/>
      <c r="MK37" s="472"/>
      <c r="ML37" s="472"/>
      <c r="MM37" s="472"/>
      <c r="MN37" s="472"/>
      <c r="MO37" s="472"/>
      <c r="MP37" s="472"/>
      <c r="MQ37" s="472"/>
      <c r="MR37" s="472"/>
      <c r="MS37" s="472"/>
      <c r="MT37" s="472"/>
      <c r="MU37" s="472"/>
      <c r="MV37" s="472"/>
      <c r="MW37" s="472"/>
      <c r="MX37" s="472"/>
      <c r="MY37" s="472"/>
      <c r="MZ37" s="472"/>
      <c r="NA37" s="472"/>
    </row>
    <row r="38" spans="1:365" s="305" customFormat="1" x14ac:dyDescent="0.3">
      <c r="A38" s="472"/>
      <c r="B38" s="157">
        <v>3</v>
      </c>
      <c r="C38" s="443"/>
      <c r="D38" s="292">
        <f>RFR!$C12</f>
        <v>0</v>
      </c>
      <c r="E38" s="293">
        <f>RC_Summary!$D12</f>
        <v>0.75</v>
      </c>
      <c r="F38" s="293">
        <f>RC_Summary!$C12</f>
        <v>-0.55000000000000004</v>
      </c>
      <c r="G38" s="294">
        <f t="shared" si="1"/>
        <v>0</v>
      </c>
      <c r="H38" s="294">
        <f t="shared" si="2"/>
        <v>0</v>
      </c>
      <c r="I38" s="391">
        <f t="shared" si="3"/>
        <v>0</v>
      </c>
      <c r="J38" s="391">
        <f t="shared" si="4"/>
        <v>0</v>
      </c>
      <c r="K38" s="69"/>
      <c r="L38" s="157">
        <v>3</v>
      </c>
      <c r="M38" s="443"/>
      <c r="N38" s="292">
        <f>IF(IF(ISBLANK(L$31),0,VLOOKUP(L38,RFR!$B$8:$I$108,VLOOKUP('Market Risk (Interest Rate_MD)'!$L$31,RC_Summary!$F$18:$G$24,2,0),0))&lt;0,0,IF(ISBLANK(L$31),0,VLOOKUP(L38,RFR!$B$8:$I$108,VLOOKUP('Market Risk (Interest Rate_MD)'!$L$31,RC_Summary!$F$18:$G$24,2,0),0)))</f>
        <v>0</v>
      </c>
      <c r="O38" s="295">
        <f>RC_Summary!$D12</f>
        <v>0.75</v>
      </c>
      <c r="P38" s="295">
        <f>RC_Summary!$C12</f>
        <v>-0.55000000000000004</v>
      </c>
      <c r="Q38" s="294">
        <f t="shared" si="5"/>
        <v>0</v>
      </c>
      <c r="R38" s="294">
        <f t="shared" si="6"/>
        <v>0</v>
      </c>
      <c r="S38" s="305">
        <f t="shared" si="7"/>
        <v>0</v>
      </c>
      <c r="T38" s="305">
        <f t="shared" si="8"/>
        <v>0</v>
      </c>
      <c r="U38" s="69"/>
      <c r="V38" s="157">
        <v>3</v>
      </c>
      <c r="W38" s="443"/>
      <c r="X38" s="292">
        <f>IF(IF(ISBLANK(V$31),0,VLOOKUP(V38,RFR!$B$8:$I$108,VLOOKUP('Market Risk (Interest Rate_MD)'!V$31,RC_Summary!$F$18:$G$24,2,0),0))&lt;0,0,IF(ISBLANK(V$31),0,VLOOKUP(V38,RFR!$B$8:$I$108,VLOOKUP('Market Risk (Interest Rate_MD)'!V$31,RC_Summary!$F$18:$G$24,2,0),0)))</f>
        <v>0</v>
      </c>
      <c r="Y38" s="295">
        <f>RC_Summary!$D12</f>
        <v>0.75</v>
      </c>
      <c r="Z38" s="295">
        <f>RC_Summary!$C12</f>
        <v>-0.55000000000000004</v>
      </c>
      <c r="AA38" s="294">
        <f t="shared" si="9"/>
        <v>0</v>
      </c>
      <c r="AB38" s="294">
        <f t="shared" si="10"/>
        <v>0</v>
      </c>
      <c r="AC38" s="305">
        <f t="shared" si="11"/>
        <v>0</v>
      </c>
      <c r="AD38" s="305">
        <f t="shared" si="12"/>
        <v>0</v>
      </c>
      <c r="AE38" s="69"/>
      <c r="AF38" s="157">
        <v>3</v>
      </c>
      <c r="AG38" s="443"/>
      <c r="AH38" s="292">
        <f>IF(IF(ISBLANK(AF$31),0,VLOOKUP(AF38,RFR!$B$8:$I$108,VLOOKUP('Market Risk (Interest Rate_MD)'!AF$31,RC_Summary!$F$18:$G$24,2,0),0))&lt;0,0,IF(ISBLANK(AF$31),0,VLOOKUP(AF38,RFR!$B$8:$I$108,VLOOKUP('Market Risk (Interest Rate_MD)'!AF$31,RC_Summary!$F$18:$G$24,2,0),0)))</f>
        <v>0</v>
      </c>
      <c r="AI38" s="295">
        <f>RC_Summary!$D12</f>
        <v>0.75</v>
      </c>
      <c r="AJ38" s="295">
        <f>RC_Summary!$C12</f>
        <v>-0.55000000000000004</v>
      </c>
      <c r="AK38" s="294">
        <f t="shared" si="13"/>
        <v>0</v>
      </c>
      <c r="AL38" s="294">
        <f t="shared" si="14"/>
        <v>0</v>
      </c>
      <c r="AM38" s="305">
        <f t="shared" si="15"/>
        <v>0</v>
      </c>
      <c r="AN38" s="305">
        <f t="shared" si="16"/>
        <v>0</v>
      </c>
      <c r="AO38" s="69"/>
      <c r="AP38" s="157">
        <v>3</v>
      </c>
      <c r="AQ38" s="443"/>
      <c r="AR38" s="292">
        <f>IF(IF(ISBLANK(AP$31),0,VLOOKUP(AP38,RFR!$B$8:$I$108,VLOOKUP('Market Risk (Interest Rate_MD)'!AP$31,RC_Summary!$F$18:$G$24,2,0),0))&lt;0,0,IF(ISBLANK(AP$31),0,VLOOKUP(AP38,RFR!$B$8:$I$108,VLOOKUP('Market Risk (Interest Rate_MD)'!AP$31,RC_Summary!$F$18:$G$24,2,0),0)))</f>
        <v>0</v>
      </c>
      <c r="AS38" s="295">
        <f>RC_Summary!$D12</f>
        <v>0.75</v>
      </c>
      <c r="AT38" s="295">
        <f>RC_Summary!$C12</f>
        <v>-0.55000000000000004</v>
      </c>
      <c r="AU38" s="294">
        <f t="shared" si="17"/>
        <v>0</v>
      </c>
      <c r="AV38" s="294">
        <f t="shared" si="18"/>
        <v>0</v>
      </c>
      <c r="AW38" s="305">
        <f t="shared" si="19"/>
        <v>0</v>
      </c>
      <c r="AX38" s="305">
        <f t="shared" si="20"/>
        <v>0</v>
      </c>
      <c r="AY38" s="69"/>
      <c r="AZ38" s="157">
        <v>3</v>
      </c>
      <c r="BA38" s="443"/>
      <c r="BB38" s="292">
        <f>IF(IF(ISBLANK(AZ$31),0,VLOOKUP(AZ38,RFR!$B$8:$I$108,VLOOKUP('Market Risk (Interest Rate_MD)'!AZ$31,RC_Summary!$F$18:$G$24,2,0),0))&lt;0,0,IF(ISBLANK(AZ$31),0,VLOOKUP(AZ38,RFR!$B$8:$I$108,VLOOKUP('Market Risk (Interest Rate_MD)'!AZ$31,RC_Summary!$F$18:$G$24,2,0),0)))</f>
        <v>0</v>
      </c>
      <c r="BC38" s="295">
        <f>RC_Summary!$D12</f>
        <v>0.75</v>
      </c>
      <c r="BD38" s="295">
        <f>RC_Summary!$C12</f>
        <v>-0.55000000000000004</v>
      </c>
      <c r="BE38" s="294">
        <f t="shared" si="21"/>
        <v>0</v>
      </c>
      <c r="BF38" s="294">
        <f t="shared" si="22"/>
        <v>0</v>
      </c>
      <c r="BG38" s="305">
        <f t="shared" si="23"/>
        <v>0</v>
      </c>
      <c r="BH38" s="305">
        <f t="shared" si="24"/>
        <v>0</v>
      </c>
      <c r="BI38" s="69"/>
      <c r="BJ38" s="157">
        <v>3</v>
      </c>
      <c r="BK38" s="443"/>
      <c r="BL38" s="292">
        <f>IF(IF(ISBLANK(BJ$31),0,VLOOKUP(BJ38,RFR!$B$8:$I$108,VLOOKUP('Market Risk (Interest Rate_MD)'!BJ$31,RC_Summary!$F$18:$G$24,2,0),0))&lt;0,0,IF(ISBLANK(BJ$31),0,VLOOKUP(BJ38,RFR!$B$8:$I$108,VLOOKUP('Market Risk (Interest Rate_MD)'!BJ$31,RC_Summary!$F$18:$G$24,2,0),0)))</f>
        <v>0</v>
      </c>
      <c r="BM38" s="295">
        <f>RC_Summary!$D12</f>
        <v>0.75</v>
      </c>
      <c r="BN38" s="295">
        <f>RC_Summary!$C12</f>
        <v>-0.55000000000000004</v>
      </c>
      <c r="BO38" s="294">
        <f t="shared" si="25"/>
        <v>0</v>
      </c>
      <c r="BP38" s="294">
        <f t="shared" si="26"/>
        <v>0</v>
      </c>
      <c r="BQ38" s="305">
        <f t="shared" si="27"/>
        <v>0</v>
      </c>
      <c r="BR38" s="480">
        <f t="shared" si="28"/>
        <v>0</v>
      </c>
      <c r="BS38" s="472"/>
      <c r="BT38" s="472"/>
      <c r="BU38" s="472"/>
      <c r="BV38" s="472"/>
      <c r="BW38" s="472"/>
      <c r="BX38" s="472"/>
      <c r="BY38" s="472"/>
      <c r="BZ38" s="472"/>
      <c r="CA38" s="472"/>
      <c r="CB38" s="472"/>
      <c r="CC38" s="472"/>
      <c r="CD38" s="472"/>
      <c r="CE38" s="472"/>
      <c r="CF38" s="472"/>
      <c r="CG38" s="472"/>
      <c r="CH38" s="472"/>
      <c r="CI38" s="472"/>
      <c r="CJ38" s="472"/>
      <c r="CK38" s="472"/>
      <c r="CL38" s="472"/>
      <c r="CM38" s="472"/>
      <c r="CN38" s="472"/>
      <c r="CO38" s="472"/>
      <c r="CP38" s="472"/>
      <c r="CQ38" s="472"/>
      <c r="CR38" s="472"/>
      <c r="CS38" s="472"/>
      <c r="CT38" s="472"/>
      <c r="CU38" s="472"/>
      <c r="CV38" s="472"/>
      <c r="CW38" s="472"/>
      <c r="CX38" s="472"/>
      <c r="CY38" s="472"/>
      <c r="CZ38" s="472"/>
      <c r="DA38" s="472"/>
      <c r="DB38" s="472"/>
      <c r="DC38" s="472"/>
      <c r="DD38" s="472"/>
      <c r="DE38" s="472"/>
      <c r="DF38" s="472"/>
      <c r="DG38" s="472"/>
      <c r="DH38" s="472"/>
      <c r="DI38" s="472"/>
      <c r="DJ38" s="472"/>
      <c r="DK38" s="472"/>
      <c r="DL38" s="472"/>
      <c r="DM38" s="472"/>
      <c r="DN38" s="472"/>
      <c r="DO38" s="472"/>
      <c r="DP38" s="472"/>
      <c r="DQ38" s="472"/>
      <c r="DR38" s="472"/>
      <c r="DS38" s="472"/>
      <c r="DT38" s="472"/>
      <c r="DU38" s="472"/>
      <c r="DV38" s="472"/>
      <c r="DW38" s="472"/>
      <c r="DX38" s="472"/>
      <c r="DY38" s="472"/>
      <c r="DZ38" s="472"/>
      <c r="EA38" s="472"/>
      <c r="EB38" s="472"/>
      <c r="EC38" s="472"/>
      <c r="ED38" s="472"/>
      <c r="EE38" s="472"/>
      <c r="EF38" s="472"/>
      <c r="EG38" s="472"/>
      <c r="EH38" s="472"/>
      <c r="EI38" s="472"/>
      <c r="EJ38" s="472"/>
      <c r="EK38" s="472"/>
      <c r="EL38" s="472"/>
      <c r="EM38" s="472"/>
      <c r="EN38" s="472"/>
      <c r="EO38" s="472"/>
      <c r="EP38" s="472"/>
      <c r="EQ38" s="472"/>
      <c r="ER38" s="472"/>
      <c r="ES38" s="472"/>
      <c r="ET38" s="472"/>
      <c r="EU38" s="472"/>
      <c r="EV38" s="472"/>
      <c r="EW38" s="472"/>
      <c r="EX38" s="472"/>
      <c r="EY38" s="472"/>
      <c r="EZ38" s="472"/>
      <c r="FA38" s="472"/>
      <c r="FB38" s="472"/>
      <c r="FC38" s="472"/>
      <c r="FD38" s="472"/>
      <c r="FE38" s="472"/>
      <c r="FF38" s="472"/>
      <c r="FG38" s="472"/>
      <c r="FH38" s="472"/>
      <c r="FI38" s="472"/>
      <c r="FJ38" s="472"/>
      <c r="FK38" s="472"/>
      <c r="FL38" s="472"/>
      <c r="FM38" s="472"/>
      <c r="FN38" s="472"/>
      <c r="FO38" s="472"/>
      <c r="FP38" s="472"/>
      <c r="FQ38" s="472"/>
      <c r="FR38" s="472"/>
      <c r="FS38" s="472"/>
      <c r="FT38" s="472"/>
      <c r="FU38" s="472"/>
      <c r="FV38" s="472"/>
      <c r="FW38" s="472"/>
      <c r="FX38" s="472"/>
      <c r="FY38" s="472"/>
      <c r="FZ38" s="472"/>
      <c r="GA38" s="472"/>
      <c r="GB38" s="472"/>
      <c r="GC38" s="472"/>
      <c r="GD38" s="472"/>
      <c r="GE38" s="472"/>
      <c r="GF38" s="472"/>
      <c r="GG38" s="472"/>
      <c r="GH38" s="472"/>
      <c r="GI38" s="472"/>
      <c r="GJ38" s="472"/>
      <c r="GK38" s="472"/>
      <c r="GL38" s="472"/>
      <c r="GM38" s="472"/>
      <c r="GN38" s="472"/>
      <c r="GO38" s="472"/>
      <c r="GP38" s="472"/>
      <c r="GQ38" s="472"/>
      <c r="GR38" s="472"/>
      <c r="GS38" s="472"/>
      <c r="GT38" s="472"/>
      <c r="GU38" s="472"/>
      <c r="GV38" s="472"/>
      <c r="GW38" s="472"/>
      <c r="GX38" s="472"/>
      <c r="GY38" s="472"/>
      <c r="GZ38" s="472"/>
      <c r="HA38" s="472"/>
      <c r="HB38" s="472"/>
      <c r="HC38" s="472"/>
      <c r="HD38" s="472"/>
      <c r="HE38" s="472"/>
      <c r="HF38" s="472"/>
      <c r="HG38" s="472"/>
      <c r="HH38" s="472"/>
      <c r="HI38" s="472"/>
      <c r="HJ38" s="472"/>
      <c r="HK38" s="472"/>
      <c r="HL38" s="472"/>
      <c r="HM38" s="472"/>
      <c r="HN38" s="472"/>
      <c r="HO38" s="472"/>
      <c r="HP38" s="472"/>
      <c r="HQ38" s="472"/>
      <c r="HR38" s="472"/>
      <c r="HS38" s="472"/>
      <c r="HT38" s="472"/>
      <c r="HU38" s="472"/>
      <c r="HV38" s="472"/>
      <c r="HW38" s="472"/>
      <c r="HX38" s="472"/>
      <c r="HY38" s="472"/>
      <c r="HZ38" s="472"/>
      <c r="IA38" s="472"/>
      <c r="IB38" s="472"/>
      <c r="IC38" s="472"/>
      <c r="ID38" s="472"/>
      <c r="IE38" s="472"/>
      <c r="IF38" s="472"/>
      <c r="IG38" s="472"/>
      <c r="IH38" s="472"/>
      <c r="II38" s="472"/>
      <c r="IJ38" s="472"/>
      <c r="IK38" s="472"/>
      <c r="IL38" s="472"/>
      <c r="IM38" s="472"/>
      <c r="IN38" s="472"/>
      <c r="IO38" s="472"/>
      <c r="IP38" s="472"/>
      <c r="IQ38" s="472"/>
      <c r="IR38" s="472"/>
      <c r="IS38" s="472"/>
      <c r="IT38" s="472"/>
      <c r="IU38" s="472"/>
      <c r="IV38" s="472"/>
      <c r="IW38" s="472"/>
      <c r="IX38" s="472"/>
      <c r="IY38" s="472"/>
      <c r="IZ38" s="472"/>
      <c r="JA38" s="472"/>
      <c r="JB38" s="472"/>
      <c r="JC38" s="472"/>
      <c r="JD38" s="472"/>
      <c r="JE38" s="472"/>
      <c r="JF38" s="472"/>
      <c r="JG38" s="472"/>
      <c r="JH38" s="472"/>
      <c r="JI38" s="472"/>
      <c r="JJ38" s="472"/>
      <c r="JK38" s="472"/>
      <c r="JL38" s="472"/>
      <c r="JM38" s="472"/>
      <c r="JN38" s="472"/>
      <c r="JO38" s="472"/>
      <c r="JP38" s="472"/>
      <c r="JQ38" s="472"/>
      <c r="JR38" s="472"/>
      <c r="JS38" s="472"/>
      <c r="JT38" s="472"/>
      <c r="JU38" s="472"/>
      <c r="JV38" s="472"/>
      <c r="JW38" s="472"/>
      <c r="JX38" s="472"/>
      <c r="JY38" s="472"/>
      <c r="JZ38" s="472"/>
      <c r="KA38" s="472"/>
      <c r="KB38" s="472"/>
      <c r="KC38" s="472"/>
      <c r="KD38" s="472"/>
      <c r="KE38" s="472"/>
      <c r="KF38" s="472"/>
      <c r="KG38" s="472"/>
      <c r="KH38" s="472"/>
      <c r="KI38" s="472"/>
      <c r="KJ38" s="472"/>
      <c r="KK38" s="472"/>
      <c r="KL38" s="472"/>
      <c r="KM38" s="472"/>
      <c r="KN38" s="472"/>
      <c r="KO38" s="472"/>
      <c r="KP38" s="472"/>
      <c r="KQ38" s="472"/>
      <c r="KR38" s="472"/>
      <c r="KS38" s="472"/>
      <c r="KT38" s="472"/>
      <c r="KU38" s="472"/>
      <c r="KV38" s="472"/>
      <c r="KW38" s="472"/>
      <c r="KX38" s="472"/>
      <c r="KY38" s="472"/>
      <c r="KZ38" s="472"/>
      <c r="LA38" s="472"/>
      <c r="LB38" s="472"/>
      <c r="LC38" s="472"/>
      <c r="LD38" s="472"/>
      <c r="LE38" s="472"/>
      <c r="LF38" s="472"/>
      <c r="LG38" s="472"/>
      <c r="LH38" s="472"/>
      <c r="LI38" s="472"/>
      <c r="LJ38" s="472"/>
      <c r="LK38" s="472"/>
      <c r="LL38" s="472"/>
      <c r="LM38" s="472"/>
      <c r="LN38" s="472"/>
      <c r="LO38" s="472"/>
      <c r="LP38" s="472"/>
      <c r="LQ38" s="472"/>
      <c r="LR38" s="472"/>
      <c r="LS38" s="472"/>
      <c r="LT38" s="472"/>
      <c r="LU38" s="472"/>
      <c r="LV38" s="472"/>
      <c r="LW38" s="472"/>
      <c r="LX38" s="472"/>
      <c r="LY38" s="472"/>
      <c r="LZ38" s="472"/>
      <c r="MA38" s="472"/>
      <c r="MB38" s="472"/>
      <c r="MC38" s="472"/>
      <c r="MD38" s="472"/>
      <c r="ME38" s="472"/>
      <c r="MF38" s="472"/>
      <c r="MG38" s="472"/>
      <c r="MH38" s="472"/>
      <c r="MI38" s="472"/>
      <c r="MJ38" s="472"/>
      <c r="MK38" s="472"/>
      <c r="ML38" s="472"/>
      <c r="MM38" s="472"/>
      <c r="MN38" s="472"/>
      <c r="MO38" s="472"/>
      <c r="MP38" s="472"/>
      <c r="MQ38" s="472"/>
      <c r="MR38" s="472"/>
      <c r="MS38" s="472"/>
      <c r="MT38" s="472"/>
      <c r="MU38" s="472"/>
      <c r="MV38" s="472"/>
      <c r="MW38" s="472"/>
      <c r="MX38" s="472"/>
      <c r="MY38" s="472"/>
      <c r="MZ38" s="472"/>
      <c r="NA38" s="472"/>
    </row>
    <row r="39" spans="1:365" s="305" customFormat="1" x14ac:dyDescent="0.3">
      <c r="A39" s="472"/>
      <c r="B39" s="157">
        <v>4</v>
      </c>
      <c r="C39" s="443"/>
      <c r="D39" s="292">
        <f>RFR!$C13</f>
        <v>0</v>
      </c>
      <c r="E39" s="293">
        <f>RC_Summary!$D13</f>
        <v>0.75</v>
      </c>
      <c r="F39" s="293">
        <f>RC_Summary!$C13</f>
        <v>-0.55000000000000004</v>
      </c>
      <c r="G39" s="294">
        <f t="shared" si="1"/>
        <v>0</v>
      </c>
      <c r="H39" s="294">
        <f t="shared" si="2"/>
        <v>0</v>
      </c>
      <c r="I39" s="391">
        <f t="shared" si="3"/>
        <v>0</v>
      </c>
      <c r="J39" s="391">
        <f t="shared" si="4"/>
        <v>0</v>
      </c>
      <c r="K39" s="69"/>
      <c r="L39" s="157">
        <v>4</v>
      </c>
      <c r="M39" s="443"/>
      <c r="N39" s="292">
        <f>IF(IF(ISBLANK(L$31),0,VLOOKUP(L39,RFR!$B$8:$I$108,VLOOKUP('Market Risk (Interest Rate_MD)'!$L$31,RC_Summary!$F$18:$G$24,2,0),0))&lt;0,0,IF(ISBLANK(L$31),0,VLOOKUP(L39,RFR!$B$8:$I$108,VLOOKUP('Market Risk (Interest Rate_MD)'!$L$31,RC_Summary!$F$18:$G$24,2,0),0)))</f>
        <v>0</v>
      </c>
      <c r="O39" s="295">
        <f>RC_Summary!$D13</f>
        <v>0.75</v>
      </c>
      <c r="P39" s="295">
        <f>RC_Summary!$C13</f>
        <v>-0.55000000000000004</v>
      </c>
      <c r="Q39" s="294">
        <f t="shared" si="5"/>
        <v>0</v>
      </c>
      <c r="R39" s="294">
        <f t="shared" si="6"/>
        <v>0</v>
      </c>
      <c r="S39" s="305">
        <f t="shared" si="7"/>
        <v>0</v>
      </c>
      <c r="T39" s="305">
        <f t="shared" si="8"/>
        <v>0</v>
      </c>
      <c r="U39" s="69"/>
      <c r="V39" s="157">
        <v>4</v>
      </c>
      <c r="W39" s="443"/>
      <c r="X39" s="292">
        <f>IF(IF(ISBLANK(V$31),0,VLOOKUP(V39,RFR!$B$8:$I$108,VLOOKUP('Market Risk (Interest Rate_MD)'!V$31,RC_Summary!$F$18:$G$24,2,0),0))&lt;0,0,IF(ISBLANK(V$31),0,VLOOKUP(V39,RFR!$B$8:$I$108,VLOOKUP('Market Risk (Interest Rate_MD)'!V$31,RC_Summary!$F$18:$G$24,2,0),0)))</f>
        <v>0</v>
      </c>
      <c r="Y39" s="295">
        <f>RC_Summary!$D13</f>
        <v>0.75</v>
      </c>
      <c r="Z39" s="295">
        <f>RC_Summary!$C13</f>
        <v>-0.55000000000000004</v>
      </c>
      <c r="AA39" s="294">
        <f t="shared" si="9"/>
        <v>0</v>
      </c>
      <c r="AB39" s="294">
        <f t="shared" si="10"/>
        <v>0</v>
      </c>
      <c r="AC39" s="305">
        <f t="shared" si="11"/>
        <v>0</v>
      </c>
      <c r="AD39" s="305">
        <f t="shared" si="12"/>
        <v>0</v>
      </c>
      <c r="AE39" s="69"/>
      <c r="AF39" s="157">
        <v>4</v>
      </c>
      <c r="AG39" s="443"/>
      <c r="AH39" s="292">
        <f>IF(IF(ISBLANK(AF$31),0,VLOOKUP(AF39,RFR!$B$8:$I$108,VLOOKUP('Market Risk (Interest Rate_MD)'!AF$31,RC_Summary!$F$18:$G$24,2,0),0))&lt;0,0,IF(ISBLANK(AF$31),0,VLOOKUP(AF39,RFR!$B$8:$I$108,VLOOKUP('Market Risk (Interest Rate_MD)'!AF$31,RC_Summary!$F$18:$G$24,2,0),0)))</f>
        <v>0</v>
      </c>
      <c r="AI39" s="295">
        <f>RC_Summary!$D13</f>
        <v>0.75</v>
      </c>
      <c r="AJ39" s="295">
        <f>RC_Summary!$C13</f>
        <v>-0.55000000000000004</v>
      </c>
      <c r="AK39" s="294">
        <f t="shared" si="13"/>
        <v>0</v>
      </c>
      <c r="AL39" s="294">
        <f t="shared" si="14"/>
        <v>0</v>
      </c>
      <c r="AM39" s="305">
        <f t="shared" si="15"/>
        <v>0</v>
      </c>
      <c r="AN39" s="305">
        <f t="shared" si="16"/>
        <v>0</v>
      </c>
      <c r="AO39" s="69"/>
      <c r="AP39" s="157">
        <v>4</v>
      </c>
      <c r="AQ39" s="443"/>
      <c r="AR39" s="292">
        <f>IF(IF(ISBLANK(AP$31),0,VLOOKUP(AP39,RFR!$B$8:$I$108,VLOOKUP('Market Risk (Interest Rate_MD)'!AP$31,RC_Summary!$F$18:$G$24,2,0),0))&lt;0,0,IF(ISBLANK(AP$31),0,VLOOKUP(AP39,RFR!$B$8:$I$108,VLOOKUP('Market Risk (Interest Rate_MD)'!AP$31,RC_Summary!$F$18:$G$24,2,0),0)))</f>
        <v>0</v>
      </c>
      <c r="AS39" s="295">
        <f>RC_Summary!$D13</f>
        <v>0.75</v>
      </c>
      <c r="AT39" s="295">
        <f>RC_Summary!$C13</f>
        <v>-0.55000000000000004</v>
      </c>
      <c r="AU39" s="294">
        <f t="shared" si="17"/>
        <v>0</v>
      </c>
      <c r="AV39" s="294">
        <f t="shared" si="18"/>
        <v>0</v>
      </c>
      <c r="AW39" s="305">
        <f t="shared" si="19"/>
        <v>0</v>
      </c>
      <c r="AX39" s="305">
        <f t="shared" si="20"/>
        <v>0</v>
      </c>
      <c r="AY39" s="69"/>
      <c r="AZ39" s="157">
        <v>4</v>
      </c>
      <c r="BA39" s="443"/>
      <c r="BB39" s="292">
        <f>IF(IF(ISBLANK(AZ$31),0,VLOOKUP(AZ39,RFR!$B$8:$I$108,VLOOKUP('Market Risk (Interest Rate_MD)'!AZ$31,RC_Summary!$F$18:$G$24,2,0),0))&lt;0,0,IF(ISBLANK(AZ$31),0,VLOOKUP(AZ39,RFR!$B$8:$I$108,VLOOKUP('Market Risk (Interest Rate_MD)'!AZ$31,RC_Summary!$F$18:$G$24,2,0),0)))</f>
        <v>0</v>
      </c>
      <c r="BC39" s="295">
        <f>RC_Summary!$D13</f>
        <v>0.75</v>
      </c>
      <c r="BD39" s="295">
        <f>RC_Summary!$C13</f>
        <v>-0.55000000000000004</v>
      </c>
      <c r="BE39" s="294">
        <f t="shared" si="21"/>
        <v>0</v>
      </c>
      <c r="BF39" s="294">
        <f t="shared" si="22"/>
        <v>0</v>
      </c>
      <c r="BG39" s="305">
        <f t="shared" si="23"/>
        <v>0</v>
      </c>
      <c r="BH39" s="305">
        <f t="shared" si="24"/>
        <v>0</v>
      </c>
      <c r="BI39" s="69"/>
      <c r="BJ39" s="157">
        <v>4</v>
      </c>
      <c r="BK39" s="443"/>
      <c r="BL39" s="292">
        <f>IF(IF(ISBLANK(BJ$31),0,VLOOKUP(BJ39,RFR!$B$8:$I$108,VLOOKUP('Market Risk (Interest Rate_MD)'!BJ$31,RC_Summary!$F$18:$G$24,2,0),0))&lt;0,0,IF(ISBLANK(BJ$31),0,VLOOKUP(BJ39,RFR!$B$8:$I$108,VLOOKUP('Market Risk (Interest Rate_MD)'!BJ$31,RC_Summary!$F$18:$G$24,2,0),0)))</f>
        <v>0</v>
      </c>
      <c r="BM39" s="295">
        <f>RC_Summary!$D13</f>
        <v>0.75</v>
      </c>
      <c r="BN39" s="295">
        <f>RC_Summary!$C13</f>
        <v>-0.55000000000000004</v>
      </c>
      <c r="BO39" s="294">
        <f t="shared" si="25"/>
        <v>0</v>
      </c>
      <c r="BP39" s="294">
        <f t="shared" si="26"/>
        <v>0</v>
      </c>
      <c r="BQ39" s="305">
        <f t="shared" si="27"/>
        <v>0</v>
      </c>
      <c r="BR39" s="480">
        <f t="shared" si="28"/>
        <v>0</v>
      </c>
      <c r="BS39" s="472"/>
      <c r="BT39" s="472"/>
      <c r="BU39" s="472"/>
      <c r="BV39" s="472"/>
      <c r="BW39" s="472"/>
      <c r="BX39" s="472"/>
      <c r="BY39" s="472"/>
      <c r="BZ39" s="472"/>
      <c r="CA39" s="472"/>
      <c r="CB39" s="472"/>
      <c r="CC39" s="472"/>
      <c r="CD39" s="472"/>
      <c r="CE39" s="472"/>
      <c r="CF39" s="472"/>
      <c r="CG39" s="472"/>
      <c r="CH39" s="472"/>
      <c r="CI39" s="472"/>
      <c r="CJ39" s="472"/>
      <c r="CK39" s="472"/>
      <c r="CL39" s="472"/>
      <c r="CM39" s="472"/>
      <c r="CN39" s="472"/>
      <c r="CO39" s="472"/>
      <c r="CP39" s="472"/>
      <c r="CQ39" s="472"/>
      <c r="CR39" s="472"/>
      <c r="CS39" s="472"/>
      <c r="CT39" s="472"/>
      <c r="CU39" s="472"/>
      <c r="CV39" s="472"/>
      <c r="CW39" s="472"/>
      <c r="CX39" s="472"/>
      <c r="CY39" s="472"/>
      <c r="CZ39" s="472"/>
      <c r="DA39" s="472"/>
      <c r="DB39" s="472"/>
      <c r="DC39" s="472"/>
      <c r="DD39" s="472"/>
      <c r="DE39" s="472"/>
      <c r="DF39" s="472"/>
      <c r="DG39" s="472"/>
      <c r="DH39" s="472"/>
      <c r="DI39" s="472"/>
      <c r="DJ39" s="472"/>
      <c r="DK39" s="472"/>
      <c r="DL39" s="472"/>
      <c r="DM39" s="472"/>
      <c r="DN39" s="472"/>
      <c r="DO39" s="472"/>
      <c r="DP39" s="472"/>
      <c r="DQ39" s="472"/>
      <c r="DR39" s="472"/>
      <c r="DS39" s="472"/>
      <c r="DT39" s="472"/>
      <c r="DU39" s="472"/>
      <c r="DV39" s="472"/>
      <c r="DW39" s="472"/>
      <c r="DX39" s="472"/>
      <c r="DY39" s="472"/>
      <c r="DZ39" s="472"/>
      <c r="EA39" s="472"/>
      <c r="EB39" s="472"/>
      <c r="EC39" s="472"/>
      <c r="ED39" s="472"/>
      <c r="EE39" s="472"/>
      <c r="EF39" s="472"/>
      <c r="EG39" s="472"/>
      <c r="EH39" s="472"/>
      <c r="EI39" s="472"/>
      <c r="EJ39" s="472"/>
      <c r="EK39" s="472"/>
      <c r="EL39" s="472"/>
      <c r="EM39" s="472"/>
      <c r="EN39" s="472"/>
      <c r="EO39" s="472"/>
      <c r="EP39" s="472"/>
      <c r="EQ39" s="472"/>
      <c r="ER39" s="472"/>
      <c r="ES39" s="472"/>
      <c r="ET39" s="472"/>
      <c r="EU39" s="472"/>
      <c r="EV39" s="472"/>
      <c r="EW39" s="472"/>
      <c r="EX39" s="472"/>
      <c r="EY39" s="472"/>
      <c r="EZ39" s="472"/>
      <c r="FA39" s="472"/>
      <c r="FB39" s="472"/>
      <c r="FC39" s="472"/>
      <c r="FD39" s="472"/>
      <c r="FE39" s="472"/>
      <c r="FF39" s="472"/>
      <c r="FG39" s="472"/>
      <c r="FH39" s="472"/>
      <c r="FI39" s="472"/>
      <c r="FJ39" s="472"/>
      <c r="FK39" s="472"/>
      <c r="FL39" s="472"/>
      <c r="FM39" s="472"/>
      <c r="FN39" s="472"/>
      <c r="FO39" s="472"/>
      <c r="FP39" s="472"/>
      <c r="FQ39" s="472"/>
      <c r="FR39" s="472"/>
      <c r="FS39" s="472"/>
      <c r="FT39" s="472"/>
      <c r="FU39" s="472"/>
      <c r="FV39" s="472"/>
      <c r="FW39" s="472"/>
      <c r="FX39" s="472"/>
      <c r="FY39" s="472"/>
      <c r="FZ39" s="472"/>
      <c r="GA39" s="472"/>
      <c r="GB39" s="472"/>
      <c r="GC39" s="472"/>
      <c r="GD39" s="472"/>
      <c r="GE39" s="472"/>
      <c r="GF39" s="472"/>
      <c r="GG39" s="472"/>
      <c r="GH39" s="472"/>
      <c r="GI39" s="472"/>
      <c r="GJ39" s="472"/>
      <c r="GK39" s="472"/>
      <c r="GL39" s="472"/>
      <c r="GM39" s="472"/>
      <c r="GN39" s="472"/>
      <c r="GO39" s="472"/>
      <c r="GP39" s="472"/>
      <c r="GQ39" s="472"/>
      <c r="GR39" s="472"/>
      <c r="GS39" s="472"/>
      <c r="GT39" s="472"/>
      <c r="GU39" s="472"/>
      <c r="GV39" s="472"/>
      <c r="GW39" s="472"/>
      <c r="GX39" s="472"/>
      <c r="GY39" s="472"/>
      <c r="GZ39" s="472"/>
      <c r="HA39" s="472"/>
      <c r="HB39" s="472"/>
      <c r="HC39" s="472"/>
      <c r="HD39" s="472"/>
      <c r="HE39" s="472"/>
      <c r="HF39" s="472"/>
      <c r="HG39" s="472"/>
      <c r="HH39" s="472"/>
      <c r="HI39" s="472"/>
      <c r="HJ39" s="472"/>
      <c r="HK39" s="472"/>
      <c r="HL39" s="472"/>
      <c r="HM39" s="472"/>
      <c r="HN39" s="472"/>
      <c r="HO39" s="472"/>
      <c r="HP39" s="472"/>
      <c r="HQ39" s="472"/>
      <c r="HR39" s="472"/>
      <c r="HS39" s="472"/>
      <c r="HT39" s="472"/>
      <c r="HU39" s="472"/>
      <c r="HV39" s="472"/>
      <c r="HW39" s="472"/>
      <c r="HX39" s="472"/>
      <c r="HY39" s="472"/>
      <c r="HZ39" s="472"/>
      <c r="IA39" s="472"/>
      <c r="IB39" s="472"/>
      <c r="IC39" s="472"/>
      <c r="ID39" s="472"/>
      <c r="IE39" s="472"/>
      <c r="IF39" s="472"/>
      <c r="IG39" s="472"/>
      <c r="IH39" s="472"/>
      <c r="II39" s="472"/>
      <c r="IJ39" s="472"/>
      <c r="IK39" s="472"/>
      <c r="IL39" s="472"/>
      <c r="IM39" s="472"/>
      <c r="IN39" s="472"/>
      <c r="IO39" s="472"/>
      <c r="IP39" s="472"/>
      <c r="IQ39" s="472"/>
      <c r="IR39" s="472"/>
      <c r="IS39" s="472"/>
      <c r="IT39" s="472"/>
      <c r="IU39" s="472"/>
      <c r="IV39" s="472"/>
      <c r="IW39" s="472"/>
      <c r="IX39" s="472"/>
      <c r="IY39" s="472"/>
      <c r="IZ39" s="472"/>
      <c r="JA39" s="472"/>
      <c r="JB39" s="472"/>
      <c r="JC39" s="472"/>
      <c r="JD39" s="472"/>
      <c r="JE39" s="472"/>
      <c r="JF39" s="472"/>
      <c r="JG39" s="472"/>
      <c r="JH39" s="472"/>
      <c r="JI39" s="472"/>
      <c r="JJ39" s="472"/>
      <c r="JK39" s="472"/>
      <c r="JL39" s="472"/>
      <c r="JM39" s="472"/>
      <c r="JN39" s="472"/>
      <c r="JO39" s="472"/>
      <c r="JP39" s="472"/>
      <c r="JQ39" s="472"/>
      <c r="JR39" s="472"/>
      <c r="JS39" s="472"/>
      <c r="JT39" s="472"/>
      <c r="JU39" s="472"/>
      <c r="JV39" s="472"/>
      <c r="JW39" s="472"/>
      <c r="JX39" s="472"/>
      <c r="JY39" s="472"/>
      <c r="JZ39" s="472"/>
      <c r="KA39" s="472"/>
      <c r="KB39" s="472"/>
      <c r="KC39" s="472"/>
      <c r="KD39" s="472"/>
      <c r="KE39" s="472"/>
      <c r="KF39" s="472"/>
      <c r="KG39" s="472"/>
      <c r="KH39" s="472"/>
      <c r="KI39" s="472"/>
      <c r="KJ39" s="472"/>
      <c r="KK39" s="472"/>
      <c r="KL39" s="472"/>
      <c r="KM39" s="472"/>
      <c r="KN39" s="472"/>
      <c r="KO39" s="472"/>
      <c r="KP39" s="472"/>
      <c r="KQ39" s="472"/>
      <c r="KR39" s="472"/>
      <c r="KS39" s="472"/>
      <c r="KT39" s="472"/>
      <c r="KU39" s="472"/>
      <c r="KV39" s="472"/>
      <c r="KW39" s="472"/>
      <c r="KX39" s="472"/>
      <c r="KY39" s="472"/>
      <c r="KZ39" s="472"/>
      <c r="LA39" s="472"/>
      <c r="LB39" s="472"/>
      <c r="LC39" s="472"/>
      <c r="LD39" s="472"/>
      <c r="LE39" s="472"/>
      <c r="LF39" s="472"/>
      <c r="LG39" s="472"/>
      <c r="LH39" s="472"/>
      <c r="LI39" s="472"/>
      <c r="LJ39" s="472"/>
      <c r="LK39" s="472"/>
      <c r="LL39" s="472"/>
      <c r="LM39" s="472"/>
      <c r="LN39" s="472"/>
      <c r="LO39" s="472"/>
      <c r="LP39" s="472"/>
      <c r="LQ39" s="472"/>
      <c r="LR39" s="472"/>
      <c r="LS39" s="472"/>
      <c r="LT39" s="472"/>
      <c r="LU39" s="472"/>
      <c r="LV39" s="472"/>
      <c r="LW39" s="472"/>
      <c r="LX39" s="472"/>
      <c r="LY39" s="472"/>
      <c r="LZ39" s="472"/>
      <c r="MA39" s="472"/>
      <c r="MB39" s="472"/>
      <c r="MC39" s="472"/>
      <c r="MD39" s="472"/>
      <c r="ME39" s="472"/>
      <c r="MF39" s="472"/>
      <c r="MG39" s="472"/>
      <c r="MH39" s="472"/>
      <c r="MI39" s="472"/>
      <c r="MJ39" s="472"/>
      <c r="MK39" s="472"/>
      <c r="ML39" s="472"/>
      <c r="MM39" s="472"/>
      <c r="MN39" s="472"/>
      <c r="MO39" s="472"/>
      <c r="MP39" s="472"/>
      <c r="MQ39" s="472"/>
      <c r="MR39" s="472"/>
      <c r="MS39" s="472"/>
      <c r="MT39" s="472"/>
      <c r="MU39" s="472"/>
      <c r="MV39" s="472"/>
      <c r="MW39" s="472"/>
      <c r="MX39" s="472"/>
      <c r="MY39" s="472"/>
      <c r="MZ39" s="472"/>
      <c r="NA39" s="472"/>
    </row>
    <row r="40" spans="1:365" s="305" customFormat="1" x14ac:dyDescent="0.3">
      <c r="A40" s="472"/>
      <c r="B40" s="157">
        <v>5</v>
      </c>
      <c r="C40" s="443"/>
      <c r="D40" s="292">
        <f>RFR!$C14</f>
        <v>0</v>
      </c>
      <c r="E40" s="293">
        <f>RC_Summary!$D14</f>
        <v>0.7</v>
      </c>
      <c r="F40" s="293">
        <f>RC_Summary!$C14</f>
        <v>-0.55000000000000004</v>
      </c>
      <c r="G40" s="294">
        <f t="shared" si="1"/>
        <v>0</v>
      </c>
      <c r="H40" s="294">
        <f t="shared" si="2"/>
        <v>0</v>
      </c>
      <c r="I40" s="391">
        <f t="shared" si="3"/>
        <v>0</v>
      </c>
      <c r="J40" s="391">
        <f t="shared" si="4"/>
        <v>0</v>
      </c>
      <c r="K40" s="69"/>
      <c r="L40" s="157">
        <v>5</v>
      </c>
      <c r="M40" s="443"/>
      <c r="N40" s="292">
        <f>IF(IF(ISBLANK(L$31),0,VLOOKUP(L40,RFR!$B$8:$I$108,VLOOKUP('Market Risk (Interest Rate_MD)'!$L$31,RC_Summary!$F$18:$G$24,2,0),0))&lt;0,0,IF(ISBLANK(L$31),0,VLOOKUP(L40,RFR!$B$8:$I$108,VLOOKUP('Market Risk (Interest Rate_MD)'!$L$31,RC_Summary!$F$18:$G$24,2,0),0)))</f>
        <v>0</v>
      </c>
      <c r="O40" s="295">
        <f>RC_Summary!$D14</f>
        <v>0.7</v>
      </c>
      <c r="P40" s="295">
        <f>RC_Summary!$C14</f>
        <v>-0.55000000000000004</v>
      </c>
      <c r="Q40" s="294">
        <f t="shared" si="5"/>
        <v>0</v>
      </c>
      <c r="R40" s="294">
        <f t="shared" si="6"/>
        <v>0</v>
      </c>
      <c r="S40" s="305">
        <f t="shared" si="7"/>
        <v>0</v>
      </c>
      <c r="T40" s="305">
        <f t="shared" si="8"/>
        <v>0</v>
      </c>
      <c r="U40" s="69"/>
      <c r="V40" s="157">
        <v>5</v>
      </c>
      <c r="W40" s="443"/>
      <c r="X40" s="292">
        <f>IF(IF(ISBLANK(V$31),0,VLOOKUP(V40,RFR!$B$8:$I$108,VLOOKUP('Market Risk (Interest Rate_MD)'!V$31,RC_Summary!$F$18:$G$24,2,0),0))&lt;0,0,IF(ISBLANK(V$31),0,VLOOKUP(V40,RFR!$B$8:$I$108,VLOOKUP('Market Risk (Interest Rate_MD)'!V$31,RC_Summary!$F$18:$G$24,2,0),0)))</f>
        <v>0</v>
      </c>
      <c r="Y40" s="295">
        <f>RC_Summary!$D14</f>
        <v>0.7</v>
      </c>
      <c r="Z40" s="295">
        <f>RC_Summary!$C14</f>
        <v>-0.55000000000000004</v>
      </c>
      <c r="AA40" s="294">
        <f t="shared" si="9"/>
        <v>0</v>
      </c>
      <c r="AB40" s="294">
        <f t="shared" si="10"/>
        <v>0</v>
      </c>
      <c r="AC40" s="305">
        <f t="shared" si="11"/>
        <v>0</v>
      </c>
      <c r="AD40" s="305">
        <f t="shared" si="12"/>
        <v>0</v>
      </c>
      <c r="AE40" s="69"/>
      <c r="AF40" s="157">
        <v>5</v>
      </c>
      <c r="AG40" s="443"/>
      <c r="AH40" s="292">
        <f>IF(IF(ISBLANK(AF$31),0,VLOOKUP(AF40,RFR!$B$8:$I$108,VLOOKUP('Market Risk (Interest Rate_MD)'!AF$31,RC_Summary!$F$18:$G$24,2,0),0))&lt;0,0,IF(ISBLANK(AF$31),0,VLOOKUP(AF40,RFR!$B$8:$I$108,VLOOKUP('Market Risk (Interest Rate_MD)'!AF$31,RC_Summary!$F$18:$G$24,2,0),0)))</f>
        <v>0</v>
      </c>
      <c r="AI40" s="295">
        <f>RC_Summary!$D14</f>
        <v>0.7</v>
      </c>
      <c r="AJ40" s="295">
        <f>RC_Summary!$C14</f>
        <v>-0.55000000000000004</v>
      </c>
      <c r="AK40" s="294">
        <f t="shared" si="13"/>
        <v>0</v>
      </c>
      <c r="AL40" s="294">
        <f t="shared" si="14"/>
        <v>0</v>
      </c>
      <c r="AM40" s="305">
        <f t="shared" si="15"/>
        <v>0</v>
      </c>
      <c r="AN40" s="305">
        <f t="shared" si="16"/>
        <v>0</v>
      </c>
      <c r="AO40" s="69"/>
      <c r="AP40" s="157">
        <v>5</v>
      </c>
      <c r="AQ40" s="443"/>
      <c r="AR40" s="292">
        <f>IF(IF(ISBLANK(AP$31),0,VLOOKUP(AP40,RFR!$B$8:$I$108,VLOOKUP('Market Risk (Interest Rate_MD)'!AP$31,RC_Summary!$F$18:$G$24,2,0),0))&lt;0,0,IF(ISBLANK(AP$31),0,VLOOKUP(AP40,RFR!$B$8:$I$108,VLOOKUP('Market Risk (Interest Rate_MD)'!AP$31,RC_Summary!$F$18:$G$24,2,0),0)))</f>
        <v>0</v>
      </c>
      <c r="AS40" s="295">
        <f>RC_Summary!$D14</f>
        <v>0.7</v>
      </c>
      <c r="AT40" s="295">
        <f>RC_Summary!$C14</f>
        <v>-0.55000000000000004</v>
      </c>
      <c r="AU40" s="294">
        <f t="shared" si="17"/>
        <v>0</v>
      </c>
      <c r="AV40" s="294">
        <f t="shared" si="18"/>
        <v>0</v>
      </c>
      <c r="AW40" s="305">
        <f t="shared" si="19"/>
        <v>0</v>
      </c>
      <c r="AX40" s="305">
        <f t="shared" si="20"/>
        <v>0</v>
      </c>
      <c r="AY40" s="69"/>
      <c r="AZ40" s="157">
        <v>5</v>
      </c>
      <c r="BA40" s="443"/>
      <c r="BB40" s="292">
        <f>IF(IF(ISBLANK(AZ$31),0,VLOOKUP(AZ40,RFR!$B$8:$I$108,VLOOKUP('Market Risk (Interest Rate_MD)'!AZ$31,RC_Summary!$F$18:$G$24,2,0),0))&lt;0,0,IF(ISBLANK(AZ$31),0,VLOOKUP(AZ40,RFR!$B$8:$I$108,VLOOKUP('Market Risk (Interest Rate_MD)'!AZ$31,RC_Summary!$F$18:$G$24,2,0),0)))</f>
        <v>0</v>
      </c>
      <c r="BC40" s="295">
        <f>RC_Summary!$D14</f>
        <v>0.7</v>
      </c>
      <c r="BD40" s="295">
        <f>RC_Summary!$C14</f>
        <v>-0.55000000000000004</v>
      </c>
      <c r="BE40" s="294">
        <f t="shared" si="21"/>
        <v>0</v>
      </c>
      <c r="BF40" s="294">
        <f t="shared" si="22"/>
        <v>0</v>
      </c>
      <c r="BG40" s="305">
        <f t="shared" si="23"/>
        <v>0</v>
      </c>
      <c r="BH40" s="305">
        <f t="shared" si="24"/>
        <v>0</v>
      </c>
      <c r="BI40" s="69"/>
      <c r="BJ40" s="157">
        <v>5</v>
      </c>
      <c r="BK40" s="443"/>
      <c r="BL40" s="292">
        <f>IF(IF(ISBLANK(BJ$31),0,VLOOKUP(BJ40,RFR!$B$8:$I$108,VLOOKUP('Market Risk (Interest Rate_MD)'!BJ$31,RC_Summary!$F$18:$G$24,2,0),0))&lt;0,0,IF(ISBLANK(BJ$31),0,VLOOKUP(BJ40,RFR!$B$8:$I$108,VLOOKUP('Market Risk (Interest Rate_MD)'!BJ$31,RC_Summary!$F$18:$G$24,2,0),0)))</f>
        <v>0</v>
      </c>
      <c r="BM40" s="295">
        <f>RC_Summary!$D14</f>
        <v>0.7</v>
      </c>
      <c r="BN40" s="295">
        <f>RC_Summary!$C14</f>
        <v>-0.55000000000000004</v>
      </c>
      <c r="BO40" s="294">
        <f t="shared" si="25"/>
        <v>0</v>
      </c>
      <c r="BP40" s="294">
        <f t="shared" si="26"/>
        <v>0</v>
      </c>
      <c r="BQ40" s="305">
        <f t="shared" si="27"/>
        <v>0</v>
      </c>
      <c r="BR40" s="480">
        <f t="shared" si="28"/>
        <v>0</v>
      </c>
      <c r="BS40" s="472"/>
      <c r="BT40" s="472"/>
      <c r="BU40" s="472"/>
      <c r="BV40" s="472"/>
      <c r="BW40" s="472"/>
      <c r="BX40" s="472"/>
      <c r="BY40" s="472"/>
      <c r="BZ40" s="472"/>
      <c r="CA40" s="472"/>
      <c r="CB40" s="472"/>
      <c r="CC40" s="472"/>
      <c r="CD40" s="472"/>
      <c r="CE40" s="472"/>
      <c r="CF40" s="472"/>
      <c r="CG40" s="472"/>
      <c r="CH40" s="472"/>
      <c r="CI40" s="472"/>
      <c r="CJ40" s="472"/>
      <c r="CK40" s="472"/>
      <c r="CL40" s="472"/>
      <c r="CM40" s="472"/>
      <c r="CN40" s="472"/>
      <c r="CO40" s="472"/>
      <c r="CP40" s="472"/>
      <c r="CQ40" s="472"/>
      <c r="CR40" s="472"/>
      <c r="CS40" s="472"/>
      <c r="CT40" s="472"/>
      <c r="CU40" s="472"/>
      <c r="CV40" s="472"/>
      <c r="CW40" s="472"/>
      <c r="CX40" s="472"/>
      <c r="CY40" s="472"/>
      <c r="CZ40" s="472"/>
      <c r="DA40" s="472"/>
      <c r="DB40" s="472"/>
      <c r="DC40" s="472"/>
      <c r="DD40" s="472"/>
      <c r="DE40" s="472"/>
      <c r="DF40" s="472"/>
      <c r="DG40" s="472"/>
      <c r="DH40" s="472"/>
      <c r="DI40" s="472"/>
      <c r="DJ40" s="472"/>
      <c r="DK40" s="472"/>
      <c r="DL40" s="472"/>
      <c r="DM40" s="472"/>
      <c r="DN40" s="472"/>
      <c r="DO40" s="472"/>
      <c r="DP40" s="472"/>
      <c r="DQ40" s="472"/>
      <c r="DR40" s="472"/>
      <c r="DS40" s="472"/>
      <c r="DT40" s="472"/>
      <c r="DU40" s="472"/>
      <c r="DV40" s="472"/>
      <c r="DW40" s="472"/>
      <c r="DX40" s="472"/>
      <c r="DY40" s="472"/>
      <c r="DZ40" s="472"/>
      <c r="EA40" s="472"/>
      <c r="EB40" s="472"/>
      <c r="EC40" s="472"/>
      <c r="ED40" s="472"/>
      <c r="EE40" s="472"/>
      <c r="EF40" s="472"/>
      <c r="EG40" s="472"/>
      <c r="EH40" s="472"/>
      <c r="EI40" s="472"/>
      <c r="EJ40" s="472"/>
      <c r="EK40" s="472"/>
      <c r="EL40" s="472"/>
      <c r="EM40" s="472"/>
      <c r="EN40" s="472"/>
      <c r="EO40" s="472"/>
      <c r="EP40" s="472"/>
      <c r="EQ40" s="472"/>
      <c r="ER40" s="472"/>
      <c r="ES40" s="472"/>
      <c r="ET40" s="472"/>
      <c r="EU40" s="472"/>
      <c r="EV40" s="472"/>
      <c r="EW40" s="472"/>
      <c r="EX40" s="472"/>
      <c r="EY40" s="472"/>
      <c r="EZ40" s="472"/>
      <c r="FA40" s="472"/>
      <c r="FB40" s="472"/>
      <c r="FC40" s="472"/>
      <c r="FD40" s="472"/>
      <c r="FE40" s="472"/>
      <c r="FF40" s="472"/>
      <c r="FG40" s="472"/>
      <c r="FH40" s="472"/>
      <c r="FI40" s="472"/>
      <c r="FJ40" s="472"/>
      <c r="FK40" s="472"/>
      <c r="FL40" s="472"/>
      <c r="FM40" s="472"/>
      <c r="FN40" s="472"/>
      <c r="FO40" s="472"/>
      <c r="FP40" s="472"/>
      <c r="FQ40" s="472"/>
      <c r="FR40" s="472"/>
      <c r="FS40" s="472"/>
      <c r="FT40" s="472"/>
      <c r="FU40" s="472"/>
      <c r="FV40" s="472"/>
      <c r="FW40" s="472"/>
      <c r="FX40" s="472"/>
      <c r="FY40" s="472"/>
      <c r="FZ40" s="472"/>
      <c r="GA40" s="472"/>
      <c r="GB40" s="472"/>
      <c r="GC40" s="472"/>
      <c r="GD40" s="472"/>
      <c r="GE40" s="472"/>
      <c r="GF40" s="472"/>
      <c r="GG40" s="472"/>
      <c r="GH40" s="472"/>
      <c r="GI40" s="472"/>
      <c r="GJ40" s="472"/>
      <c r="GK40" s="472"/>
      <c r="GL40" s="472"/>
      <c r="GM40" s="472"/>
      <c r="GN40" s="472"/>
      <c r="GO40" s="472"/>
      <c r="GP40" s="472"/>
      <c r="GQ40" s="472"/>
      <c r="GR40" s="472"/>
      <c r="GS40" s="472"/>
      <c r="GT40" s="472"/>
      <c r="GU40" s="472"/>
      <c r="GV40" s="472"/>
      <c r="GW40" s="472"/>
      <c r="GX40" s="472"/>
      <c r="GY40" s="472"/>
      <c r="GZ40" s="472"/>
      <c r="HA40" s="472"/>
      <c r="HB40" s="472"/>
      <c r="HC40" s="472"/>
      <c r="HD40" s="472"/>
      <c r="HE40" s="472"/>
      <c r="HF40" s="472"/>
      <c r="HG40" s="472"/>
      <c r="HH40" s="472"/>
      <c r="HI40" s="472"/>
      <c r="HJ40" s="472"/>
      <c r="HK40" s="472"/>
      <c r="HL40" s="472"/>
      <c r="HM40" s="472"/>
      <c r="HN40" s="472"/>
      <c r="HO40" s="472"/>
      <c r="HP40" s="472"/>
      <c r="HQ40" s="472"/>
      <c r="HR40" s="472"/>
      <c r="HS40" s="472"/>
      <c r="HT40" s="472"/>
      <c r="HU40" s="472"/>
      <c r="HV40" s="472"/>
      <c r="HW40" s="472"/>
      <c r="HX40" s="472"/>
      <c r="HY40" s="472"/>
      <c r="HZ40" s="472"/>
      <c r="IA40" s="472"/>
      <c r="IB40" s="472"/>
      <c r="IC40" s="472"/>
      <c r="ID40" s="472"/>
      <c r="IE40" s="472"/>
      <c r="IF40" s="472"/>
      <c r="IG40" s="472"/>
      <c r="IH40" s="472"/>
      <c r="II40" s="472"/>
      <c r="IJ40" s="472"/>
      <c r="IK40" s="472"/>
      <c r="IL40" s="472"/>
      <c r="IM40" s="472"/>
      <c r="IN40" s="472"/>
      <c r="IO40" s="472"/>
      <c r="IP40" s="472"/>
      <c r="IQ40" s="472"/>
      <c r="IR40" s="472"/>
      <c r="IS40" s="472"/>
      <c r="IT40" s="472"/>
      <c r="IU40" s="472"/>
      <c r="IV40" s="472"/>
      <c r="IW40" s="472"/>
      <c r="IX40" s="472"/>
      <c r="IY40" s="472"/>
      <c r="IZ40" s="472"/>
      <c r="JA40" s="472"/>
      <c r="JB40" s="472"/>
      <c r="JC40" s="472"/>
      <c r="JD40" s="472"/>
      <c r="JE40" s="472"/>
      <c r="JF40" s="472"/>
      <c r="JG40" s="472"/>
      <c r="JH40" s="472"/>
      <c r="JI40" s="472"/>
      <c r="JJ40" s="472"/>
      <c r="JK40" s="472"/>
      <c r="JL40" s="472"/>
      <c r="JM40" s="472"/>
      <c r="JN40" s="472"/>
      <c r="JO40" s="472"/>
      <c r="JP40" s="472"/>
      <c r="JQ40" s="472"/>
      <c r="JR40" s="472"/>
      <c r="JS40" s="472"/>
      <c r="JT40" s="472"/>
      <c r="JU40" s="472"/>
      <c r="JV40" s="472"/>
      <c r="JW40" s="472"/>
      <c r="JX40" s="472"/>
      <c r="JY40" s="472"/>
      <c r="JZ40" s="472"/>
      <c r="KA40" s="472"/>
      <c r="KB40" s="472"/>
      <c r="KC40" s="472"/>
      <c r="KD40" s="472"/>
      <c r="KE40" s="472"/>
      <c r="KF40" s="472"/>
      <c r="KG40" s="472"/>
      <c r="KH40" s="472"/>
      <c r="KI40" s="472"/>
      <c r="KJ40" s="472"/>
      <c r="KK40" s="472"/>
      <c r="KL40" s="472"/>
      <c r="KM40" s="472"/>
      <c r="KN40" s="472"/>
      <c r="KO40" s="472"/>
      <c r="KP40" s="472"/>
      <c r="KQ40" s="472"/>
      <c r="KR40" s="472"/>
      <c r="KS40" s="472"/>
      <c r="KT40" s="472"/>
      <c r="KU40" s="472"/>
      <c r="KV40" s="472"/>
      <c r="KW40" s="472"/>
      <c r="KX40" s="472"/>
      <c r="KY40" s="472"/>
      <c r="KZ40" s="472"/>
      <c r="LA40" s="472"/>
      <c r="LB40" s="472"/>
      <c r="LC40" s="472"/>
      <c r="LD40" s="472"/>
      <c r="LE40" s="472"/>
      <c r="LF40" s="472"/>
      <c r="LG40" s="472"/>
      <c r="LH40" s="472"/>
      <c r="LI40" s="472"/>
      <c r="LJ40" s="472"/>
      <c r="LK40" s="472"/>
      <c r="LL40" s="472"/>
      <c r="LM40" s="472"/>
      <c r="LN40" s="472"/>
      <c r="LO40" s="472"/>
      <c r="LP40" s="472"/>
      <c r="LQ40" s="472"/>
      <c r="LR40" s="472"/>
      <c r="LS40" s="472"/>
      <c r="LT40" s="472"/>
      <c r="LU40" s="472"/>
      <c r="LV40" s="472"/>
      <c r="LW40" s="472"/>
      <c r="LX40" s="472"/>
      <c r="LY40" s="472"/>
      <c r="LZ40" s="472"/>
      <c r="MA40" s="472"/>
      <c r="MB40" s="472"/>
      <c r="MC40" s="472"/>
      <c r="MD40" s="472"/>
      <c r="ME40" s="472"/>
      <c r="MF40" s="472"/>
      <c r="MG40" s="472"/>
      <c r="MH40" s="472"/>
      <c r="MI40" s="472"/>
      <c r="MJ40" s="472"/>
      <c r="MK40" s="472"/>
      <c r="ML40" s="472"/>
      <c r="MM40" s="472"/>
      <c r="MN40" s="472"/>
      <c r="MO40" s="472"/>
      <c r="MP40" s="472"/>
      <c r="MQ40" s="472"/>
      <c r="MR40" s="472"/>
      <c r="MS40" s="472"/>
      <c r="MT40" s="472"/>
      <c r="MU40" s="472"/>
      <c r="MV40" s="472"/>
      <c r="MW40" s="472"/>
      <c r="MX40" s="472"/>
      <c r="MY40" s="472"/>
      <c r="MZ40" s="472"/>
      <c r="NA40" s="472"/>
    </row>
    <row r="41" spans="1:365" s="305" customFormat="1" x14ac:dyDescent="0.3">
      <c r="A41" s="472"/>
      <c r="B41" s="157">
        <v>6</v>
      </c>
      <c r="C41" s="443"/>
      <c r="D41" s="292">
        <f>RFR!$C15</f>
        <v>0</v>
      </c>
      <c r="E41" s="293">
        <f>RC_Summary!$D15</f>
        <v>0.65</v>
      </c>
      <c r="F41" s="293">
        <f>RC_Summary!$C15</f>
        <v>-0.55000000000000004</v>
      </c>
      <c r="G41" s="294">
        <f t="shared" si="1"/>
        <v>0</v>
      </c>
      <c r="H41" s="294">
        <f t="shared" si="2"/>
        <v>0</v>
      </c>
      <c r="I41" s="391">
        <f t="shared" si="3"/>
        <v>0</v>
      </c>
      <c r="J41" s="391">
        <f t="shared" si="4"/>
        <v>0</v>
      </c>
      <c r="K41" s="69"/>
      <c r="L41" s="157">
        <v>6</v>
      </c>
      <c r="M41" s="443"/>
      <c r="N41" s="292">
        <f>IF(IF(ISBLANK(L$31),0,VLOOKUP(L41,RFR!$B$8:$I$108,VLOOKUP('Market Risk (Interest Rate_MD)'!$L$31,RC_Summary!$F$18:$G$24,2,0),0))&lt;0,0,IF(ISBLANK(L$31),0,VLOOKUP(L41,RFR!$B$8:$I$108,VLOOKUP('Market Risk (Interest Rate_MD)'!$L$31,RC_Summary!$F$18:$G$24,2,0),0)))</f>
        <v>0</v>
      </c>
      <c r="O41" s="295">
        <f>RC_Summary!$D15</f>
        <v>0.65</v>
      </c>
      <c r="P41" s="295">
        <f>RC_Summary!$C15</f>
        <v>-0.55000000000000004</v>
      </c>
      <c r="Q41" s="294">
        <f t="shared" si="5"/>
        <v>0</v>
      </c>
      <c r="R41" s="294">
        <f t="shared" si="6"/>
        <v>0</v>
      </c>
      <c r="S41" s="305">
        <f t="shared" si="7"/>
        <v>0</v>
      </c>
      <c r="T41" s="305">
        <f t="shared" si="8"/>
        <v>0</v>
      </c>
      <c r="U41" s="69"/>
      <c r="V41" s="157">
        <v>6</v>
      </c>
      <c r="W41" s="443"/>
      <c r="X41" s="292">
        <f>IF(IF(ISBLANK(V$31),0,VLOOKUP(V41,RFR!$B$8:$I$108,VLOOKUP('Market Risk (Interest Rate_MD)'!V$31,RC_Summary!$F$18:$G$24,2,0),0))&lt;0,0,IF(ISBLANK(V$31),0,VLOOKUP(V41,RFR!$B$8:$I$108,VLOOKUP('Market Risk (Interest Rate_MD)'!V$31,RC_Summary!$F$18:$G$24,2,0),0)))</f>
        <v>0</v>
      </c>
      <c r="Y41" s="295">
        <f>RC_Summary!$D15</f>
        <v>0.65</v>
      </c>
      <c r="Z41" s="295">
        <f>RC_Summary!$C15</f>
        <v>-0.55000000000000004</v>
      </c>
      <c r="AA41" s="294">
        <f t="shared" si="9"/>
        <v>0</v>
      </c>
      <c r="AB41" s="294">
        <f t="shared" si="10"/>
        <v>0</v>
      </c>
      <c r="AC41" s="305">
        <f t="shared" si="11"/>
        <v>0</v>
      </c>
      <c r="AD41" s="305">
        <f t="shared" si="12"/>
        <v>0</v>
      </c>
      <c r="AE41" s="69"/>
      <c r="AF41" s="157">
        <v>6</v>
      </c>
      <c r="AG41" s="443"/>
      <c r="AH41" s="292">
        <f>IF(IF(ISBLANK(AF$31),0,VLOOKUP(AF41,RFR!$B$8:$I$108,VLOOKUP('Market Risk (Interest Rate_MD)'!AF$31,RC_Summary!$F$18:$G$24,2,0),0))&lt;0,0,IF(ISBLANK(AF$31),0,VLOOKUP(AF41,RFR!$B$8:$I$108,VLOOKUP('Market Risk (Interest Rate_MD)'!AF$31,RC_Summary!$F$18:$G$24,2,0),0)))</f>
        <v>0</v>
      </c>
      <c r="AI41" s="295">
        <f>RC_Summary!$D15</f>
        <v>0.65</v>
      </c>
      <c r="AJ41" s="295">
        <f>RC_Summary!$C15</f>
        <v>-0.55000000000000004</v>
      </c>
      <c r="AK41" s="294">
        <f t="shared" si="13"/>
        <v>0</v>
      </c>
      <c r="AL41" s="294">
        <f t="shared" si="14"/>
        <v>0</v>
      </c>
      <c r="AM41" s="305">
        <f t="shared" si="15"/>
        <v>0</v>
      </c>
      <c r="AN41" s="305">
        <f t="shared" si="16"/>
        <v>0</v>
      </c>
      <c r="AO41" s="69"/>
      <c r="AP41" s="157">
        <v>6</v>
      </c>
      <c r="AQ41" s="443"/>
      <c r="AR41" s="292">
        <f>IF(IF(ISBLANK(AP$31),0,VLOOKUP(AP41,RFR!$B$8:$I$108,VLOOKUP('Market Risk (Interest Rate_MD)'!AP$31,RC_Summary!$F$18:$G$24,2,0),0))&lt;0,0,IF(ISBLANK(AP$31),0,VLOOKUP(AP41,RFR!$B$8:$I$108,VLOOKUP('Market Risk (Interest Rate_MD)'!AP$31,RC_Summary!$F$18:$G$24,2,0),0)))</f>
        <v>0</v>
      </c>
      <c r="AS41" s="295">
        <f>RC_Summary!$D15</f>
        <v>0.65</v>
      </c>
      <c r="AT41" s="295">
        <f>RC_Summary!$C15</f>
        <v>-0.55000000000000004</v>
      </c>
      <c r="AU41" s="294">
        <f t="shared" si="17"/>
        <v>0</v>
      </c>
      <c r="AV41" s="294">
        <f t="shared" si="18"/>
        <v>0</v>
      </c>
      <c r="AW41" s="305">
        <f t="shared" si="19"/>
        <v>0</v>
      </c>
      <c r="AX41" s="305">
        <f t="shared" si="20"/>
        <v>0</v>
      </c>
      <c r="AY41" s="69"/>
      <c r="AZ41" s="157">
        <v>6</v>
      </c>
      <c r="BA41" s="443"/>
      <c r="BB41" s="292">
        <f>IF(IF(ISBLANK(AZ$31),0,VLOOKUP(AZ41,RFR!$B$8:$I$108,VLOOKUP('Market Risk (Interest Rate_MD)'!AZ$31,RC_Summary!$F$18:$G$24,2,0),0))&lt;0,0,IF(ISBLANK(AZ$31),0,VLOOKUP(AZ41,RFR!$B$8:$I$108,VLOOKUP('Market Risk (Interest Rate_MD)'!AZ$31,RC_Summary!$F$18:$G$24,2,0),0)))</f>
        <v>0</v>
      </c>
      <c r="BC41" s="295">
        <f>RC_Summary!$D15</f>
        <v>0.65</v>
      </c>
      <c r="BD41" s="295">
        <f>RC_Summary!$C15</f>
        <v>-0.55000000000000004</v>
      </c>
      <c r="BE41" s="294">
        <f t="shared" si="21"/>
        <v>0</v>
      </c>
      <c r="BF41" s="294">
        <f t="shared" si="22"/>
        <v>0</v>
      </c>
      <c r="BG41" s="305">
        <f t="shared" si="23"/>
        <v>0</v>
      </c>
      <c r="BH41" s="305">
        <f t="shared" si="24"/>
        <v>0</v>
      </c>
      <c r="BI41" s="69"/>
      <c r="BJ41" s="157">
        <v>6</v>
      </c>
      <c r="BK41" s="443"/>
      <c r="BL41" s="292">
        <f>IF(IF(ISBLANK(BJ$31),0,VLOOKUP(BJ41,RFR!$B$8:$I$108,VLOOKUP('Market Risk (Interest Rate_MD)'!BJ$31,RC_Summary!$F$18:$G$24,2,0),0))&lt;0,0,IF(ISBLANK(BJ$31),0,VLOOKUP(BJ41,RFR!$B$8:$I$108,VLOOKUP('Market Risk (Interest Rate_MD)'!BJ$31,RC_Summary!$F$18:$G$24,2,0),0)))</f>
        <v>0</v>
      </c>
      <c r="BM41" s="295">
        <f>RC_Summary!$D15</f>
        <v>0.65</v>
      </c>
      <c r="BN41" s="295">
        <f>RC_Summary!$C15</f>
        <v>-0.55000000000000004</v>
      </c>
      <c r="BO41" s="294">
        <f t="shared" si="25"/>
        <v>0</v>
      </c>
      <c r="BP41" s="294">
        <f t="shared" si="26"/>
        <v>0</v>
      </c>
      <c r="BQ41" s="305">
        <f t="shared" si="27"/>
        <v>0</v>
      </c>
      <c r="BR41" s="480">
        <f t="shared" si="28"/>
        <v>0</v>
      </c>
      <c r="BS41" s="472"/>
      <c r="BT41" s="472"/>
      <c r="BU41" s="472"/>
      <c r="BV41" s="472"/>
      <c r="BW41" s="472"/>
      <c r="BX41" s="472"/>
      <c r="BY41" s="472"/>
      <c r="BZ41" s="472"/>
      <c r="CA41" s="472"/>
      <c r="CB41" s="472"/>
      <c r="CC41" s="472"/>
      <c r="CD41" s="472"/>
      <c r="CE41" s="472"/>
      <c r="CF41" s="472"/>
      <c r="CG41" s="472"/>
      <c r="CH41" s="472"/>
      <c r="CI41" s="472"/>
      <c r="CJ41" s="472"/>
      <c r="CK41" s="472"/>
      <c r="CL41" s="472"/>
      <c r="CM41" s="472"/>
      <c r="CN41" s="472"/>
      <c r="CO41" s="472"/>
      <c r="CP41" s="472"/>
      <c r="CQ41" s="472"/>
      <c r="CR41" s="472"/>
      <c r="CS41" s="472"/>
      <c r="CT41" s="472"/>
      <c r="CU41" s="472"/>
      <c r="CV41" s="472"/>
      <c r="CW41" s="472"/>
      <c r="CX41" s="472"/>
      <c r="CY41" s="472"/>
      <c r="CZ41" s="472"/>
      <c r="DA41" s="472"/>
      <c r="DB41" s="472"/>
      <c r="DC41" s="472"/>
      <c r="DD41" s="472"/>
      <c r="DE41" s="472"/>
      <c r="DF41" s="472"/>
      <c r="DG41" s="472"/>
      <c r="DH41" s="472"/>
      <c r="DI41" s="472"/>
      <c r="DJ41" s="472"/>
      <c r="DK41" s="472"/>
      <c r="DL41" s="472"/>
      <c r="DM41" s="472"/>
      <c r="DN41" s="472"/>
      <c r="DO41" s="472"/>
      <c r="DP41" s="472"/>
      <c r="DQ41" s="472"/>
      <c r="DR41" s="472"/>
      <c r="DS41" s="472"/>
      <c r="DT41" s="472"/>
      <c r="DU41" s="472"/>
      <c r="DV41" s="472"/>
      <c r="DW41" s="472"/>
      <c r="DX41" s="472"/>
      <c r="DY41" s="472"/>
      <c r="DZ41" s="472"/>
      <c r="EA41" s="472"/>
      <c r="EB41" s="472"/>
      <c r="EC41" s="472"/>
      <c r="ED41" s="472"/>
      <c r="EE41" s="472"/>
      <c r="EF41" s="472"/>
      <c r="EG41" s="472"/>
      <c r="EH41" s="472"/>
      <c r="EI41" s="472"/>
      <c r="EJ41" s="472"/>
      <c r="EK41" s="472"/>
      <c r="EL41" s="472"/>
      <c r="EM41" s="472"/>
      <c r="EN41" s="472"/>
      <c r="EO41" s="472"/>
      <c r="EP41" s="472"/>
      <c r="EQ41" s="472"/>
      <c r="ER41" s="472"/>
      <c r="ES41" s="472"/>
      <c r="ET41" s="472"/>
      <c r="EU41" s="472"/>
      <c r="EV41" s="472"/>
      <c r="EW41" s="472"/>
      <c r="EX41" s="472"/>
      <c r="EY41" s="472"/>
      <c r="EZ41" s="472"/>
      <c r="FA41" s="472"/>
      <c r="FB41" s="472"/>
      <c r="FC41" s="472"/>
      <c r="FD41" s="472"/>
      <c r="FE41" s="472"/>
      <c r="FF41" s="472"/>
      <c r="FG41" s="472"/>
      <c r="FH41" s="472"/>
      <c r="FI41" s="472"/>
      <c r="FJ41" s="472"/>
      <c r="FK41" s="472"/>
      <c r="FL41" s="472"/>
      <c r="FM41" s="472"/>
      <c r="FN41" s="472"/>
      <c r="FO41" s="472"/>
      <c r="FP41" s="472"/>
      <c r="FQ41" s="472"/>
      <c r="FR41" s="472"/>
      <c r="FS41" s="472"/>
      <c r="FT41" s="472"/>
      <c r="FU41" s="472"/>
      <c r="FV41" s="472"/>
      <c r="FW41" s="472"/>
      <c r="FX41" s="472"/>
      <c r="FY41" s="472"/>
      <c r="FZ41" s="472"/>
      <c r="GA41" s="472"/>
      <c r="GB41" s="472"/>
      <c r="GC41" s="472"/>
      <c r="GD41" s="472"/>
      <c r="GE41" s="472"/>
      <c r="GF41" s="472"/>
      <c r="GG41" s="472"/>
      <c r="GH41" s="472"/>
      <c r="GI41" s="472"/>
      <c r="GJ41" s="472"/>
      <c r="GK41" s="472"/>
      <c r="GL41" s="472"/>
      <c r="GM41" s="472"/>
      <c r="GN41" s="472"/>
      <c r="GO41" s="472"/>
      <c r="GP41" s="472"/>
      <c r="GQ41" s="472"/>
      <c r="GR41" s="472"/>
      <c r="GS41" s="472"/>
      <c r="GT41" s="472"/>
      <c r="GU41" s="472"/>
      <c r="GV41" s="472"/>
      <c r="GW41" s="472"/>
      <c r="GX41" s="472"/>
      <c r="GY41" s="472"/>
      <c r="GZ41" s="472"/>
      <c r="HA41" s="472"/>
      <c r="HB41" s="472"/>
      <c r="HC41" s="472"/>
      <c r="HD41" s="472"/>
      <c r="HE41" s="472"/>
      <c r="HF41" s="472"/>
      <c r="HG41" s="472"/>
      <c r="HH41" s="472"/>
      <c r="HI41" s="472"/>
      <c r="HJ41" s="472"/>
      <c r="HK41" s="472"/>
      <c r="HL41" s="472"/>
      <c r="HM41" s="472"/>
      <c r="HN41" s="472"/>
      <c r="HO41" s="472"/>
      <c r="HP41" s="472"/>
      <c r="HQ41" s="472"/>
      <c r="HR41" s="472"/>
      <c r="HS41" s="472"/>
      <c r="HT41" s="472"/>
      <c r="HU41" s="472"/>
      <c r="HV41" s="472"/>
      <c r="HW41" s="472"/>
      <c r="HX41" s="472"/>
      <c r="HY41" s="472"/>
      <c r="HZ41" s="472"/>
      <c r="IA41" s="472"/>
      <c r="IB41" s="472"/>
      <c r="IC41" s="472"/>
      <c r="ID41" s="472"/>
      <c r="IE41" s="472"/>
      <c r="IF41" s="472"/>
      <c r="IG41" s="472"/>
      <c r="IH41" s="472"/>
      <c r="II41" s="472"/>
      <c r="IJ41" s="472"/>
      <c r="IK41" s="472"/>
      <c r="IL41" s="472"/>
      <c r="IM41" s="472"/>
      <c r="IN41" s="472"/>
      <c r="IO41" s="472"/>
      <c r="IP41" s="472"/>
      <c r="IQ41" s="472"/>
      <c r="IR41" s="472"/>
      <c r="IS41" s="472"/>
      <c r="IT41" s="472"/>
      <c r="IU41" s="472"/>
      <c r="IV41" s="472"/>
      <c r="IW41" s="472"/>
      <c r="IX41" s="472"/>
      <c r="IY41" s="472"/>
      <c r="IZ41" s="472"/>
      <c r="JA41" s="472"/>
      <c r="JB41" s="472"/>
      <c r="JC41" s="472"/>
      <c r="JD41" s="472"/>
      <c r="JE41" s="472"/>
      <c r="JF41" s="472"/>
      <c r="JG41" s="472"/>
      <c r="JH41" s="472"/>
      <c r="JI41" s="472"/>
      <c r="JJ41" s="472"/>
      <c r="JK41" s="472"/>
      <c r="JL41" s="472"/>
      <c r="JM41" s="472"/>
      <c r="JN41" s="472"/>
      <c r="JO41" s="472"/>
      <c r="JP41" s="472"/>
      <c r="JQ41" s="472"/>
      <c r="JR41" s="472"/>
      <c r="JS41" s="472"/>
      <c r="JT41" s="472"/>
      <c r="JU41" s="472"/>
      <c r="JV41" s="472"/>
      <c r="JW41" s="472"/>
      <c r="JX41" s="472"/>
      <c r="JY41" s="472"/>
      <c r="JZ41" s="472"/>
      <c r="KA41" s="472"/>
      <c r="KB41" s="472"/>
      <c r="KC41" s="472"/>
      <c r="KD41" s="472"/>
      <c r="KE41" s="472"/>
      <c r="KF41" s="472"/>
      <c r="KG41" s="472"/>
      <c r="KH41" s="472"/>
      <c r="KI41" s="472"/>
      <c r="KJ41" s="472"/>
      <c r="KK41" s="472"/>
      <c r="KL41" s="472"/>
      <c r="KM41" s="472"/>
      <c r="KN41" s="472"/>
      <c r="KO41" s="472"/>
      <c r="KP41" s="472"/>
      <c r="KQ41" s="472"/>
      <c r="KR41" s="472"/>
      <c r="KS41" s="472"/>
      <c r="KT41" s="472"/>
      <c r="KU41" s="472"/>
      <c r="KV41" s="472"/>
      <c r="KW41" s="472"/>
      <c r="KX41" s="472"/>
      <c r="KY41" s="472"/>
      <c r="KZ41" s="472"/>
      <c r="LA41" s="472"/>
      <c r="LB41" s="472"/>
      <c r="LC41" s="472"/>
      <c r="LD41" s="472"/>
      <c r="LE41" s="472"/>
      <c r="LF41" s="472"/>
      <c r="LG41" s="472"/>
      <c r="LH41" s="472"/>
      <c r="LI41" s="472"/>
      <c r="LJ41" s="472"/>
      <c r="LK41" s="472"/>
      <c r="LL41" s="472"/>
      <c r="LM41" s="472"/>
      <c r="LN41" s="472"/>
      <c r="LO41" s="472"/>
      <c r="LP41" s="472"/>
      <c r="LQ41" s="472"/>
      <c r="LR41" s="472"/>
      <c r="LS41" s="472"/>
      <c r="LT41" s="472"/>
      <c r="LU41" s="472"/>
      <c r="LV41" s="472"/>
      <c r="LW41" s="472"/>
      <c r="LX41" s="472"/>
      <c r="LY41" s="472"/>
      <c r="LZ41" s="472"/>
      <c r="MA41" s="472"/>
      <c r="MB41" s="472"/>
      <c r="MC41" s="472"/>
      <c r="MD41" s="472"/>
      <c r="ME41" s="472"/>
      <c r="MF41" s="472"/>
      <c r="MG41" s="472"/>
      <c r="MH41" s="472"/>
      <c r="MI41" s="472"/>
      <c r="MJ41" s="472"/>
      <c r="MK41" s="472"/>
      <c r="ML41" s="472"/>
      <c r="MM41" s="472"/>
      <c r="MN41" s="472"/>
      <c r="MO41" s="472"/>
      <c r="MP41" s="472"/>
      <c r="MQ41" s="472"/>
      <c r="MR41" s="472"/>
      <c r="MS41" s="472"/>
      <c r="MT41" s="472"/>
      <c r="MU41" s="472"/>
      <c r="MV41" s="472"/>
      <c r="MW41" s="472"/>
      <c r="MX41" s="472"/>
      <c r="MY41" s="472"/>
      <c r="MZ41" s="472"/>
      <c r="NA41" s="472"/>
    </row>
    <row r="42" spans="1:365" s="305" customFormat="1" x14ac:dyDescent="0.3">
      <c r="A42" s="472"/>
      <c r="B42" s="157">
        <v>7</v>
      </c>
      <c r="C42" s="443"/>
      <c r="D42" s="292">
        <f>RFR!$C16</f>
        <v>0</v>
      </c>
      <c r="E42" s="293">
        <f>RC_Summary!$D16</f>
        <v>0.65</v>
      </c>
      <c r="F42" s="293">
        <f>RC_Summary!$C16</f>
        <v>-0.5</v>
      </c>
      <c r="G42" s="294">
        <f t="shared" si="1"/>
        <v>0</v>
      </c>
      <c r="H42" s="294">
        <f t="shared" si="2"/>
        <v>0</v>
      </c>
      <c r="I42" s="391">
        <f t="shared" si="3"/>
        <v>0</v>
      </c>
      <c r="J42" s="391">
        <f t="shared" si="4"/>
        <v>0</v>
      </c>
      <c r="K42" s="69"/>
      <c r="L42" s="157">
        <v>7</v>
      </c>
      <c r="M42" s="443"/>
      <c r="N42" s="292">
        <f>IF(IF(ISBLANK(L$31),0,VLOOKUP(L42,RFR!$B$8:$I$108,VLOOKUP('Market Risk (Interest Rate_MD)'!$L$31,RC_Summary!$F$18:$G$24,2,0),0))&lt;0,0,IF(ISBLANK(L$31),0,VLOOKUP(L42,RFR!$B$8:$I$108,VLOOKUP('Market Risk (Interest Rate_MD)'!$L$31,RC_Summary!$F$18:$G$24,2,0),0)))</f>
        <v>0</v>
      </c>
      <c r="O42" s="295">
        <f>RC_Summary!$D16</f>
        <v>0.65</v>
      </c>
      <c r="P42" s="295">
        <f>RC_Summary!$C16</f>
        <v>-0.5</v>
      </c>
      <c r="Q42" s="294">
        <f t="shared" si="5"/>
        <v>0</v>
      </c>
      <c r="R42" s="294">
        <f t="shared" si="6"/>
        <v>0</v>
      </c>
      <c r="S42" s="305">
        <f t="shared" si="7"/>
        <v>0</v>
      </c>
      <c r="T42" s="305">
        <f t="shared" si="8"/>
        <v>0</v>
      </c>
      <c r="U42" s="69"/>
      <c r="V42" s="157">
        <v>7</v>
      </c>
      <c r="W42" s="443"/>
      <c r="X42" s="292">
        <f>IF(IF(ISBLANK(V$31),0,VLOOKUP(V42,RFR!$B$8:$I$108,VLOOKUP('Market Risk (Interest Rate_MD)'!V$31,RC_Summary!$F$18:$G$24,2,0),0))&lt;0,0,IF(ISBLANK(V$31),0,VLOOKUP(V42,RFR!$B$8:$I$108,VLOOKUP('Market Risk (Interest Rate_MD)'!V$31,RC_Summary!$F$18:$G$24,2,0),0)))</f>
        <v>0</v>
      </c>
      <c r="Y42" s="295">
        <f>RC_Summary!$D16</f>
        <v>0.65</v>
      </c>
      <c r="Z42" s="295">
        <f>RC_Summary!$C16</f>
        <v>-0.5</v>
      </c>
      <c r="AA42" s="294">
        <f t="shared" si="9"/>
        <v>0</v>
      </c>
      <c r="AB42" s="294">
        <f t="shared" si="10"/>
        <v>0</v>
      </c>
      <c r="AC42" s="305">
        <f t="shared" si="11"/>
        <v>0</v>
      </c>
      <c r="AD42" s="305">
        <f t="shared" si="12"/>
        <v>0</v>
      </c>
      <c r="AE42" s="69"/>
      <c r="AF42" s="157">
        <v>7</v>
      </c>
      <c r="AG42" s="443"/>
      <c r="AH42" s="292">
        <f>IF(IF(ISBLANK(AF$31),0,VLOOKUP(AF42,RFR!$B$8:$I$108,VLOOKUP('Market Risk (Interest Rate_MD)'!AF$31,RC_Summary!$F$18:$G$24,2,0),0))&lt;0,0,IF(ISBLANK(AF$31),0,VLOOKUP(AF42,RFR!$B$8:$I$108,VLOOKUP('Market Risk (Interest Rate_MD)'!AF$31,RC_Summary!$F$18:$G$24,2,0),0)))</f>
        <v>0</v>
      </c>
      <c r="AI42" s="295">
        <f>RC_Summary!$D16</f>
        <v>0.65</v>
      </c>
      <c r="AJ42" s="295">
        <f>RC_Summary!$C16</f>
        <v>-0.5</v>
      </c>
      <c r="AK42" s="294">
        <f t="shared" si="13"/>
        <v>0</v>
      </c>
      <c r="AL42" s="294">
        <f t="shared" si="14"/>
        <v>0</v>
      </c>
      <c r="AM42" s="305">
        <f t="shared" si="15"/>
        <v>0</v>
      </c>
      <c r="AN42" s="305">
        <f t="shared" si="16"/>
        <v>0</v>
      </c>
      <c r="AO42" s="69"/>
      <c r="AP42" s="157">
        <v>7</v>
      </c>
      <c r="AQ42" s="443"/>
      <c r="AR42" s="292">
        <f>IF(IF(ISBLANK(AP$31),0,VLOOKUP(AP42,RFR!$B$8:$I$108,VLOOKUP('Market Risk (Interest Rate_MD)'!AP$31,RC_Summary!$F$18:$G$24,2,0),0))&lt;0,0,IF(ISBLANK(AP$31),0,VLOOKUP(AP42,RFR!$B$8:$I$108,VLOOKUP('Market Risk (Interest Rate_MD)'!AP$31,RC_Summary!$F$18:$G$24,2,0),0)))</f>
        <v>0</v>
      </c>
      <c r="AS42" s="295">
        <f>RC_Summary!$D16</f>
        <v>0.65</v>
      </c>
      <c r="AT42" s="295">
        <f>RC_Summary!$C16</f>
        <v>-0.5</v>
      </c>
      <c r="AU42" s="294">
        <f t="shared" si="17"/>
        <v>0</v>
      </c>
      <c r="AV42" s="294">
        <f t="shared" si="18"/>
        <v>0</v>
      </c>
      <c r="AW42" s="305">
        <f t="shared" si="19"/>
        <v>0</v>
      </c>
      <c r="AX42" s="305">
        <f t="shared" si="20"/>
        <v>0</v>
      </c>
      <c r="AY42" s="69"/>
      <c r="AZ42" s="157">
        <v>7</v>
      </c>
      <c r="BA42" s="443"/>
      <c r="BB42" s="292">
        <f>IF(IF(ISBLANK(AZ$31),0,VLOOKUP(AZ42,RFR!$B$8:$I$108,VLOOKUP('Market Risk (Interest Rate_MD)'!AZ$31,RC_Summary!$F$18:$G$24,2,0),0))&lt;0,0,IF(ISBLANK(AZ$31),0,VLOOKUP(AZ42,RFR!$B$8:$I$108,VLOOKUP('Market Risk (Interest Rate_MD)'!AZ$31,RC_Summary!$F$18:$G$24,2,0),0)))</f>
        <v>0</v>
      </c>
      <c r="BC42" s="295">
        <f>RC_Summary!$D16</f>
        <v>0.65</v>
      </c>
      <c r="BD42" s="295">
        <f>RC_Summary!$C16</f>
        <v>-0.5</v>
      </c>
      <c r="BE42" s="294">
        <f t="shared" si="21"/>
        <v>0</v>
      </c>
      <c r="BF42" s="294">
        <f t="shared" si="22"/>
        <v>0</v>
      </c>
      <c r="BG42" s="305">
        <f t="shared" si="23"/>
        <v>0</v>
      </c>
      <c r="BH42" s="305">
        <f t="shared" si="24"/>
        <v>0</v>
      </c>
      <c r="BI42" s="69"/>
      <c r="BJ42" s="157">
        <v>7</v>
      </c>
      <c r="BK42" s="443"/>
      <c r="BL42" s="292">
        <f>IF(IF(ISBLANK(BJ$31),0,VLOOKUP(BJ42,RFR!$B$8:$I$108,VLOOKUP('Market Risk (Interest Rate_MD)'!BJ$31,RC_Summary!$F$18:$G$24,2,0),0))&lt;0,0,IF(ISBLANK(BJ$31),0,VLOOKUP(BJ42,RFR!$B$8:$I$108,VLOOKUP('Market Risk (Interest Rate_MD)'!BJ$31,RC_Summary!$F$18:$G$24,2,0),0)))</f>
        <v>0</v>
      </c>
      <c r="BM42" s="295">
        <f>RC_Summary!$D16</f>
        <v>0.65</v>
      </c>
      <c r="BN42" s="295">
        <f>RC_Summary!$C16</f>
        <v>-0.5</v>
      </c>
      <c r="BO42" s="294">
        <f t="shared" si="25"/>
        <v>0</v>
      </c>
      <c r="BP42" s="294">
        <f t="shared" si="26"/>
        <v>0</v>
      </c>
      <c r="BQ42" s="305">
        <f t="shared" si="27"/>
        <v>0</v>
      </c>
      <c r="BR42" s="480">
        <f t="shared" si="28"/>
        <v>0</v>
      </c>
      <c r="BS42" s="472"/>
      <c r="BT42" s="472"/>
      <c r="BU42" s="472"/>
      <c r="BV42" s="472"/>
      <c r="BW42" s="472"/>
      <c r="BX42" s="472"/>
      <c r="BY42" s="472"/>
      <c r="BZ42" s="472"/>
      <c r="CA42" s="472"/>
      <c r="CB42" s="472"/>
      <c r="CC42" s="472"/>
      <c r="CD42" s="472"/>
      <c r="CE42" s="472"/>
      <c r="CF42" s="472"/>
      <c r="CG42" s="472"/>
      <c r="CH42" s="472"/>
      <c r="CI42" s="472"/>
      <c r="CJ42" s="472"/>
      <c r="CK42" s="472"/>
      <c r="CL42" s="472"/>
      <c r="CM42" s="472"/>
      <c r="CN42" s="472"/>
      <c r="CO42" s="472"/>
      <c r="CP42" s="472"/>
      <c r="CQ42" s="472"/>
      <c r="CR42" s="472"/>
      <c r="CS42" s="472"/>
      <c r="CT42" s="472"/>
      <c r="CU42" s="472"/>
      <c r="CV42" s="472"/>
      <c r="CW42" s="472"/>
      <c r="CX42" s="472"/>
      <c r="CY42" s="472"/>
      <c r="CZ42" s="472"/>
      <c r="DA42" s="472"/>
      <c r="DB42" s="472"/>
      <c r="DC42" s="472"/>
      <c r="DD42" s="472"/>
      <c r="DE42" s="472"/>
      <c r="DF42" s="472"/>
      <c r="DG42" s="472"/>
      <c r="DH42" s="472"/>
      <c r="DI42" s="472"/>
      <c r="DJ42" s="472"/>
      <c r="DK42" s="472"/>
      <c r="DL42" s="472"/>
      <c r="DM42" s="472"/>
      <c r="DN42" s="472"/>
      <c r="DO42" s="472"/>
      <c r="DP42" s="472"/>
      <c r="DQ42" s="472"/>
      <c r="DR42" s="472"/>
      <c r="DS42" s="472"/>
      <c r="DT42" s="472"/>
      <c r="DU42" s="472"/>
      <c r="DV42" s="472"/>
      <c r="DW42" s="472"/>
      <c r="DX42" s="472"/>
      <c r="DY42" s="472"/>
      <c r="DZ42" s="472"/>
      <c r="EA42" s="472"/>
      <c r="EB42" s="472"/>
      <c r="EC42" s="472"/>
      <c r="ED42" s="472"/>
      <c r="EE42" s="472"/>
      <c r="EF42" s="472"/>
      <c r="EG42" s="472"/>
      <c r="EH42" s="472"/>
      <c r="EI42" s="472"/>
      <c r="EJ42" s="472"/>
      <c r="EK42" s="472"/>
      <c r="EL42" s="472"/>
      <c r="EM42" s="472"/>
      <c r="EN42" s="472"/>
      <c r="EO42" s="472"/>
      <c r="EP42" s="472"/>
      <c r="EQ42" s="472"/>
      <c r="ER42" s="472"/>
      <c r="ES42" s="472"/>
      <c r="ET42" s="472"/>
      <c r="EU42" s="472"/>
      <c r="EV42" s="472"/>
      <c r="EW42" s="472"/>
      <c r="EX42" s="472"/>
      <c r="EY42" s="472"/>
      <c r="EZ42" s="472"/>
      <c r="FA42" s="472"/>
      <c r="FB42" s="472"/>
      <c r="FC42" s="472"/>
      <c r="FD42" s="472"/>
      <c r="FE42" s="472"/>
      <c r="FF42" s="472"/>
      <c r="FG42" s="472"/>
      <c r="FH42" s="472"/>
      <c r="FI42" s="472"/>
      <c r="FJ42" s="472"/>
      <c r="FK42" s="472"/>
      <c r="FL42" s="472"/>
      <c r="FM42" s="472"/>
      <c r="FN42" s="472"/>
      <c r="FO42" s="472"/>
      <c r="FP42" s="472"/>
      <c r="FQ42" s="472"/>
      <c r="FR42" s="472"/>
      <c r="FS42" s="472"/>
      <c r="FT42" s="472"/>
      <c r="FU42" s="472"/>
      <c r="FV42" s="472"/>
      <c r="FW42" s="472"/>
      <c r="FX42" s="472"/>
      <c r="FY42" s="472"/>
      <c r="FZ42" s="472"/>
      <c r="GA42" s="472"/>
      <c r="GB42" s="472"/>
      <c r="GC42" s="472"/>
      <c r="GD42" s="472"/>
      <c r="GE42" s="472"/>
      <c r="GF42" s="472"/>
      <c r="GG42" s="472"/>
      <c r="GH42" s="472"/>
      <c r="GI42" s="472"/>
      <c r="GJ42" s="472"/>
      <c r="GK42" s="472"/>
      <c r="GL42" s="472"/>
      <c r="GM42" s="472"/>
      <c r="GN42" s="472"/>
      <c r="GO42" s="472"/>
      <c r="GP42" s="472"/>
      <c r="GQ42" s="472"/>
      <c r="GR42" s="472"/>
      <c r="GS42" s="472"/>
      <c r="GT42" s="472"/>
      <c r="GU42" s="472"/>
      <c r="GV42" s="472"/>
      <c r="GW42" s="472"/>
      <c r="GX42" s="472"/>
      <c r="GY42" s="472"/>
      <c r="GZ42" s="472"/>
      <c r="HA42" s="472"/>
      <c r="HB42" s="472"/>
      <c r="HC42" s="472"/>
      <c r="HD42" s="472"/>
      <c r="HE42" s="472"/>
      <c r="HF42" s="472"/>
      <c r="HG42" s="472"/>
      <c r="HH42" s="472"/>
      <c r="HI42" s="472"/>
      <c r="HJ42" s="472"/>
      <c r="HK42" s="472"/>
      <c r="HL42" s="472"/>
      <c r="HM42" s="472"/>
      <c r="HN42" s="472"/>
      <c r="HO42" s="472"/>
      <c r="HP42" s="472"/>
      <c r="HQ42" s="472"/>
      <c r="HR42" s="472"/>
      <c r="HS42" s="472"/>
      <c r="HT42" s="472"/>
      <c r="HU42" s="472"/>
      <c r="HV42" s="472"/>
      <c r="HW42" s="472"/>
      <c r="HX42" s="472"/>
      <c r="HY42" s="472"/>
      <c r="HZ42" s="472"/>
      <c r="IA42" s="472"/>
      <c r="IB42" s="472"/>
      <c r="IC42" s="472"/>
      <c r="ID42" s="472"/>
      <c r="IE42" s="472"/>
      <c r="IF42" s="472"/>
      <c r="IG42" s="472"/>
      <c r="IH42" s="472"/>
      <c r="II42" s="472"/>
      <c r="IJ42" s="472"/>
      <c r="IK42" s="472"/>
      <c r="IL42" s="472"/>
      <c r="IM42" s="472"/>
      <c r="IN42" s="472"/>
      <c r="IO42" s="472"/>
      <c r="IP42" s="472"/>
      <c r="IQ42" s="472"/>
      <c r="IR42" s="472"/>
      <c r="IS42" s="472"/>
      <c r="IT42" s="472"/>
      <c r="IU42" s="472"/>
      <c r="IV42" s="472"/>
      <c r="IW42" s="472"/>
      <c r="IX42" s="472"/>
      <c r="IY42" s="472"/>
      <c r="IZ42" s="472"/>
      <c r="JA42" s="472"/>
      <c r="JB42" s="472"/>
      <c r="JC42" s="472"/>
      <c r="JD42" s="472"/>
      <c r="JE42" s="472"/>
      <c r="JF42" s="472"/>
      <c r="JG42" s="472"/>
      <c r="JH42" s="472"/>
      <c r="JI42" s="472"/>
      <c r="JJ42" s="472"/>
      <c r="JK42" s="472"/>
      <c r="JL42" s="472"/>
      <c r="JM42" s="472"/>
      <c r="JN42" s="472"/>
      <c r="JO42" s="472"/>
      <c r="JP42" s="472"/>
      <c r="JQ42" s="472"/>
      <c r="JR42" s="472"/>
      <c r="JS42" s="472"/>
      <c r="JT42" s="472"/>
      <c r="JU42" s="472"/>
      <c r="JV42" s="472"/>
      <c r="JW42" s="472"/>
      <c r="JX42" s="472"/>
      <c r="JY42" s="472"/>
      <c r="JZ42" s="472"/>
      <c r="KA42" s="472"/>
      <c r="KB42" s="472"/>
      <c r="KC42" s="472"/>
      <c r="KD42" s="472"/>
      <c r="KE42" s="472"/>
      <c r="KF42" s="472"/>
      <c r="KG42" s="472"/>
      <c r="KH42" s="472"/>
      <c r="KI42" s="472"/>
      <c r="KJ42" s="472"/>
      <c r="KK42" s="472"/>
      <c r="KL42" s="472"/>
      <c r="KM42" s="472"/>
      <c r="KN42" s="472"/>
      <c r="KO42" s="472"/>
      <c r="KP42" s="472"/>
      <c r="KQ42" s="472"/>
      <c r="KR42" s="472"/>
      <c r="KS42" s="472"/>
      <c r="KT42" s="472"/>
      <c r="KU42" s="472"/>
      <c r="KV42" s="472"/>
      <c r="KW42" s="472"/>
      <c r="KX42" s="472"/>
      <c r="KY42" s="472"/>
      <c r="KZ42" s="472"/>
      <c r="LA42" s="472"/>
      <c r="LB42" s="472"/>
      <c r="LC42" s="472"/>
      <c r="LD42" s="472"/>
      <c r="LE42" s="472"/>
      <c r="LF42" s="472"/>
      <c r="LG42" s="472"/>
      <c r="LH42" s="472"/>
      <c r="LI42" s="472"/>
      <c r="LJ42" s="472"/>
      <c r="LK42" s="472"/>
      <c r="LL42" s="472"/>
      <c r="LM42" s="472"/>
      <c r="LN42" s="472"/>
      <c r="LO42" s="472"/>
      <c r="LP42" s="472"/>
      <c r="LQ42" s="472"/>
      <c r="LR42" s="472"/>
      <c r="LS42" s="472"/>
      <c r="LT42" s="472"/>
      <c r="LU42" s="472"/>
      <c r="LV42" s="472"/>
      <c r="LW42" s="472"/>
      <c r="LX42" s="472"/>
      <c r="LY42" s="472"/>
      <c r="LZ42" s="472"/>
      <c r="MA42" s="472"/>
      <c r="MB42" s="472"/>
      <c r="MC42" s="472"/>
      <c r="MD42" s="472"/>
      <c r="ME42" s="472"/>
      <c r="MF42" s="472"/>
      <c r="MG42" s="472"/>
      <c r="MH42" s="472"/>
      <c r="MI42" s="472"/>
      <c r="MJ42" s="472"/>
      <c r="MK42" s="472"/>
      <c r="ML42" s="472"/>
      <c r="MM42" s="472"/>
      <c r="MN42" s="472"/>
      <c r="MO42" s="472"/>
      <c r="MP42" s="472"/>
      <c r="MQ42" s="472"/>
      <c r="MR42" s="472"/>
      <c r="MS42" s="472"/>
      <c r="MT42" s="472"/>
      <c r="MU42" s="472"/>
      <c r="MV42" s="472"/>
      <c r="MW42" s="472"/>
      <c r="MX42" s="472"/>
      <c r="MY42" s="472"/>
      <c r="MZ42" s="472"/>
      <c r="NA42" s="472"/>
    </row>
    <row r="43" spans="1:365" s="305" customFormat="1" x14ac:dyDescent="0.3">
      <c r="A43" s="472"/>
      <c r="B43" s="157">
        <v>8</v>
      </c>
      <c r="C43" s="443"/>
      <c r="D43" s="292">
        <f>RFR!$C17</f>
        <v>0</v>
      </c>
      <c r="E43" s="293">
        <f>RC_Summary!$D17</f>
        <v>0.65</v>
      </c>
      <c r="F43" s="293">
        <f>RC_Summary!$C17</f>
        <v>-0.5</v>
      </c>
      <c r="G43" s="294">
        <f t="shared" si="1"/>
        <v>0</v>
      </c>
      <c r="H43" s="294">
        <f t="shared" si="2"/>
        <v>0</v>
      </c>
      <c r="I43" s="391">
        <f t="shared" si="3"/>
        <v>0</v>
      </c>
      <c r="J43" s="391">
        <f t="shared" si="4"/>
        <v>0</v>
      </c>
      <c r="K43" s="69"/>
      <c r="L43" s="157">
        <v>8</v>
      </c>
      <c r="M43" s="443"/>
      <c r="N43" s="292">
        <f>IF(IF(ISBLANK(L$31),0,VLOOKUP(L43,RFR!$B$8:$I$108,VLOOKUP('Market Risk (Interest Rate_MD)'!$L$31,RC_Summary!$F$18:$G$24,2,0),0))&lt;0,0,IF(ISBLANK(L$31),0,VLOOKUP(L43,RFR!$B$8:$I$108,VLOOKUP('Market Risk (Interest Rate_MD)'!$L$31,RC_Summary!$F$18:$G$24,2,0),0)))</f>
        <v>0</v>
      </c>
      <c r="O43" s="295">
        <f>RC_Summary!$D17</f>
        <v>0.65</v>
      </c>
      <c r="P43" s="295">
        <f>RC_Summary!$C17</f>
        <v>-0.5</v>
      </c>
      <c r="Q43" s="294">
        <f t="shared" si="5"/>
        <v>0</v>
      </c>
      <c r="R43" s="294">
        <f t="shared" si="6"/>
        <v>0</v>
      </c>
      <c r="S43" s="305">
        <f t="shared" si="7"/>
        <v>0</v>
      </c>
      <c r="T43" s="305">
        <f t="shared" si="8"/>
        <v>0</v>
      </c>
      <c r="U43" s="69"/>
      <c r="V43" s="157">
        <v>8</v>
      </c>
      <c r="W43" s="443"/>
      <c r="X43" s="292">
        <f>IF(IF(ISBLANK(V$31),0,VLOOKUP(V43,RFR!$B$8:$I$108,VLOOKUP('Market Risk (Interest Rate_MD)'!V$31,RC_Summary!$F$18:$G$24,2,0),0))&lt;0,0,IF(ISBLANK(V$31),0,VLOOKUP(V43,RFR!$B$8:$I$108,VLOOKUP('Market Risk (Interest Rate_MD)'!V$31,RC_Summary!$F$18:$G$24,2,0),0)))</f>
        <v>0</v>
      </c>
      <c r="Y43" s="295">
        <f>RC_Summary!$D17</f>
        <v>0.65</v>
      </c>
      <c r="Z43" s="295">
        <f>RC_Summary!$C17</f>
        <v>-0.5</v>
      </c>
      <c r="AA43" s="294">
        <f t="shared" si="9"/>
        <v>0</v>
      </c>
      <c r="AB43" s="294">
        <f t="shared" si="10"/>
        <v>0</v>
      </c>
      <c r="AC43" s="305">
        <f t="shared" si="11"/>
        <v>0</v>
      </c>
      <c r="AD43" s="305">
        <f t="shared" si="12"/>
        <v>0</v>
      </c>
      <c r="AE43" s="69"/>
      <c r="AF43" s="157">
        <v>8</v>
      </c>
      <c r="AG43" s="443"/>
      <c r="AH43" s="292">
        <f>IF(IF(ISBLANK(AF$31),0,VLOOKUP(AF43,RFR!$B$8:$I$108,VLOOKUP('Market Risk (Interest Rate_MD)'!AF$31,RC_Summary!$F$18:$G$24,2,0),0))&lt;0,0,IF(ISBLANK(AF$31),0,VLOOKUP(AF43,RFR!$B$8:$I$108,VLOOKUP('Market Risk (Interest Rate_MD)'!AF$31,RC_Summary!$F$18:$G$24,2,0),0)))</f>
        <v>0</v>
      </c>
      <c r="AI43" s="295">
        <f>RC_Summary!$D17</f>
        <v>0.65</v>
      </c>
      <c r="AJ43" s="295">
        <f>RC_Summary!$C17</f>
        <v>-0.5</v>
      </c>
      <c r="AK43" s="294">
        <f t="shared" si="13"/>
        <v>0</v>
      </c>
      <c r="AL43" s="294">
        <f t="shared" si="14"/>
        <v>0</v>
      </c>
      <c r="AM43" s="305">
        <f t="shared" si="15"/>
        <v>0</v>
      </c>
      <c r="AN43" s="305">
        <f t="shared" si="16"/>
        <v>0</v>
      </c>
      <c r="AO43" s="69"/>
      <c r="AP43" s="157">
        <v>8</v>
      </c>
      <c r="AQ43" s="443"/>
      <c r="AR43" s="292">
        <f>IF(IF(ISBLANK(AP$31),0,VLOOKUP(AP43,RFR!$B$8:$I$108,VLOOKUP('Market Risk (Interest Rate_MD)'!AP$31,RC_Summary!$F$18:$G$24,2,0),0))&lt;0,0,IF(ISBLANK(AP$31),0,VLOOKUP(AP43,RFR!$B$8:$I$108,VLOOKUP('Market Risk (Interest Rate_MD)'!AP$31,RC_Summary!$F$18:$G$24,2,0),0)))</f>
        <v>0</v>
      </c>
      <c r="AS43" s="295">
        <f>RC_Summary!$D17</f>
        <v>0.65</v>
      </c>
      <c r="AT43" s="295">
        <f>RC_Summary!$C17</f>
        <v>-0.5</v>
      </c>
      <c r="AU43" s="294">
        <f t="shared" si="17"/>
        <v>0</v>
      </c>
      <c r="AV43" s="294">
        <f t="shared" si="18"/>
        <v>0</v>
      </c>
      <c r="AW43" s="305">
        <f t="shared" si="19"/>
        <v>0</v>
      </c>
      <c r="AX43" s="305">
        <f t="shared" si="20"/>
        <v>0</v>
      </c>
      <c r="AY43" s="69"/>
      <c r="AZ43" s="157">
        <v>8</v>
      </c>
      <c r="BA43" s="443"/>
      <c r="BB43" s="292">
        <f>IF(IF(ISBLANK(AZ$31),0,VLOOKUP(AZ43,RFR!$B$8:$I$108,VLOOKUP('Market Risk (Interest Rate_MD)'!AZ$31,RC_Summary!$F$18:$G$24,2,0),0))&lt;0,0,IF(ISBLANK(AZ$31),0,VLOOKUP(AZ43,RFR!$B$8:$I$108,VLOOKUP('Market Risk (Interest Rate_MD)'!AZ$31,RC_Summary!$F$18:$G$24,2,0),0)))</f>
        <v>0</v>
      </c>
      <c r="BC43" s="295">
        <f>RC_Summary!$D17</f>
        <v>0.65</v>
      </c>
      <c r="BD43" s="295">
        <f>RC_Summary!$C17</f>
        <v>-0.5</v>
      </c>
      <c r="BE43" s="294">
        <f t="shared" si="21"/>
        <v>0</v>
      </c>
      <c r="BF43" s="294">
        <f t="shared" si="22"/>
        <v>0</v>
      </c>
      <c r="BG43" s="305">
        <f t="shared" si="23"/>
        <v>0</v>
      </c>
      <c r="BH43" s="305">
        <f t="shared" si="24"/>
        <v>0</v>
      </c>
      <c r="BI43" s="69"/>
      <c r="BJ43" s="157">
        <v>8</v>
      </c>
      <c r="BK43" s="443"/>
      <c r="BL43" s="292">
        <f>IF(IF(ISBLANK(BJ$31),0,VLOOKUP(BJ43,RFR!$B$8:$I$108,VLOOKUP('Market Risk (Interest Rate_MD)'!BJ$31,RC_Summary!$F$18:$G$24,2,0),0))&lt;0,0,IF(ISBLANK(BJ$31),0,VLOOKUP(BJ43,RFR!$B$8:$I$108,VLOOKUP('Market Risk (Interest Rate_MD)'!BJ$31,RC_Summary!$F$18:$G$24,2,0),0)))</f>
        <v>0</v>
      </c>
      <c r="BM43" s="295">
        <f>RC_Summary!$D17</f>
        <v>0.65</v>
      </c>
      <c r="BN43" s="295">
        <f>RC_Summary!$C17</f>
        <v>-0.5</v>
      </c>
      <c r="BO43" s="294">
        <f t="shared" si="25"/>
        <v>0</v>
      </c>
      <c r="BP43" s="294">
        <f t="shared" si="26"/>
        <v>0</v>
      </c>
      <c r="BQ43" s="305">
        <f t="shared" si="27"/>
        <v>0</v>
      </c>
      <c r="BR43" s="480">
        <f t="shared" si="28"/>
        <v>0</v>
      </c>
      <c r="BS43" s="472"/>
      <c r="BT43" s="472"/>
      <c r="BU43" s="472"/>
      <c r="BV43" s="472"/>
      <c r="BW43" s="472"/>
      <c r="BX43" s="472"/>
      <c r="BY43" s="472"/>
      <c r="BZ43" s="472"/>
      <c r="CA43" s="472"/>
      <c r="CB43" s="472"/>
      <c r="CC43" s="472"/>
      <c r="CD43" s="472"/>
      <c r="CE43" s="472"/>
      <c r="CF43" s="472"/>
      <c r="CG43" s="472"/>
      <c r="CH43" s="472"/>
      <c r="CI43" s="472"/>
      <c r="CJ43" s="472"/>
      <c r="CK43" s="472"/>
      <c r="CL43" s="472"/>
      <c r="CM43" s="472"/>
      <c r="CN43" s="472"/>
      <c r="CO43" s="472"/>
      <c r="CP43" s="472"/>
      <c r="CQ43" s="472"/>
      <c r="CR43" s="472"/>
      <c r="CS43" s="472"/>
      <c r="CT43" s="472"/>
      <c r="CU43" s="472"/>
      <c r="CV43" s="472"/>
      <c r="CW43" s="472"/>
      <c r="CX43" s="472"/>
      <c r="CY43" s="472"/>
      <c r="CZ43" s="472"/>
      <c r="DA43" s="472"/>
      <c r="DB43" s="472"/>
      <c r="DC43" s="472"/>
      <c r="DD43" s="472"/>
      <c r="DE43" s="472"/>
      <c r="DF43" s="472"/>
      <c r="DG43" s="472"/>
      <c r="DH43" s="472"/>
      <c r="DI43" s="472"/>
      <c r="DJ43" s="472"/>
      <c r="DK43" s="472"/>
      <c r="DL43" s="472"/>
      <c r="DM43" s="472"/>
      <c r="DN43" s="472"/>
      <c r="DO43" s="472"/>
      <c r="DP43" s="472"/>
      <c r="DQ43" s="472"/>
      <c r="DR43" s="472"/>
      <c r="DS43" s="472"/>
      <c r="DT43" s="472"/>
      <c r="DU43" s="472"/>
      <c r="DV43" s="472"/>
      <c r="DW43" s="472"/>
      <c r="DX43" s="472"/>
      <c r="DY43" s="472"/>
      <c r="DZ43" s="472"/>
      <c r="EA43" s="472"/>
      <c r="EB43" s="472"/>
      <c r="EC43" s="472"/>
      <c r="ED43" s="472"/>
      <c r="EE43" s="472"/>
      <c r="EF43" s="472"/>
      <c r="EG43" s="472"/>
      <c r="EH43" s="472"/>
      <c r="EI43" s="472"/>
      <c r="EJ43" s="472"/>
      <c r="EK43" s="472"/>
      <c r="EL43" s="472"/>
      <c r="EM43" s="472"/>
      <c r="EN43" s="472"/>
      <c r="EO43" s="472"/>
      <c r="EP43" s="472"/>
      <c r="EQ43" s="472"/>
      <c r="ER43" s="472"/>
      <c r="ES43" s="472"/>
      <c r="ET43" s="472"/>
      <c r="EU43" s="472"/>
      <c r="EV43" s="472"/>
      <c r="EW43" s="472"/>
      <c r="EX43" s="472"/>
      <c r="EY43" s="472"/>
      <c r="EZ43" s="472"/>
      <c r="FA43" s="472"/>
      <c r="FB43" s="472"/>
      <c r="FC43" s="472"/>
      <c r="FD43" s="472"/>
      <c r="FE43" s="472"/>
      <c r="FF43" s="472"/>
      <c r="FG43" s="472"/>
      <c r="FH43" s="472"/>
      <c r="FI43" s="472"/>
      <c r="FJ43" s="472"/>
      <c r="FK43" s="472"/>
      <c r="FL43" s="472"/>
      <c r="FM43" s="472"/>
      <c r="FN43" s="472"/>
      <c r="FO43" s="472"/>
      <c r="FP43" s="472"/>
      <c r="FQ43" s="472"/>
      <c r="FR43" s="472"/>
      <c r="FS43" s="472"/>
      <c r="FT43" s="472"/>
      <c r="FU43" s="472"/>
      <c r="FV43" s="472"/>
      <c r="FW43" s="472"/>
      <c r="FX43" s="472"/>
      <c r="FY43" s="472"/>
      <c r="FZ43" s="472"/>
      <c r="GA43" s="472"/>
      <c r="GB43" s="472"/>
      <c r="GC43" s="472"/>
      <c r="GD43" s="472"/>
      <c r="GE43" s="472"/>
      <c r="GF43" s="472"/>
      <c r="GG43" s="472"/>
      <c r="GH43" s="472"/>
      <c r="GI43" s="472"/>
      <c r="GJ43" s="472"/>
      <c r="GK43" s="472"/>
      <c r="GL43" s="472"/>
      <c r="GM43" s="472"/>
      <c r="GN43" s="472"/>
      <c r="GO43" s="472"/>
      <c r="GP43" s="472"/>
      <c r="GQ43" s="472"/>
      <c r="GR43" s="472"/>
      <c r="GS43" s="472"/>
      <c r="GT43" s="472"/>
      <c r="GU43" s="472"/>
      <c r="GV43" s="472"/>
      <c r="GW43" s="472"/>
      <c r="GX43" s="472"/>
      <c r="GY43" s="472"/>
      <c r="GZ43" s="472"/>
      <c r="HA43" s="472"/>
      <c r="HB43" s="472"/>
      <c r="HC43" s="472"/>
      <c r="HD43" s="472"/>
      <c r="HE43" s="472"/>
      <c r="HF43" s="472"/>
      <c r="HG43" s="472"/>
      <c r="HH43" s="472"/>
      <c r="HI43" s="472"/>
      <c r="HJ43" s="472"/>
      <c r="HK43" s="472"/>
      <c r="HL43" s="472"/>
      <c r="HM43" s="472"/>
      <c r="HN43" s="472"/>
      <c r="HO43" s="472"/>
      <c r="HP43" s="472"/>
      <c r="HQ43" s="472"/>
      <c r="HR43" s="472"/>
      <c r="HS43" s="472"/>
      <c r="HT43" s="472"/>
      <c r="HU43" s="472"/>
      <c r="HV43" s="472"/>
      <c r="HW43" s="472"/>
      <c r="HX43" s="472"/>
      <c r="HY43" s="472"/>
      <c r="HZ43" s="472"/>
      <c r="IA43" s="472"/>
      <c r="IB43" s="472"/>
      <c r="IC43" s="472"/>
      <c r="ID43" s="472"/>
      <c r="IE43" s="472"/>
      <c r="IF43" s="472"/>
      <c r="IG43" s="472"/>
      <c r="IH43" s="472"/>
      <c r="II43" s="472"/>
      <c r="IJ43" s="472"/>
      <c r="IK43" s="472"/>
      <c r="IL43" s="472"/>
      <c r="IM43" s="472"/>
      <c r="IN43" s="472"/>
      <c r="IO43" s="472"/>
      <c r="IP43" s="472"/>
      <c r="IQ43" s="472"/>
      <c r="IR43" s="472"/>
      <c r="IS43" s="472"/>
      <c r="IT43" s="472"/>
      <c r="IU43" s="472"/>
      <c r="IV43" s="472"/>
      <c r="IW43" s="472"/>
      <c r="IX43" s="472"/>
      <c r="IY43" s="472"/>
      <c r="IZ43" s="472"/>
      <c r="JA43" s="472"/>
      <c r="JB43" s="472"/>
      <c r="JC43" s="472"/>
      <c r="JD43" s="472"/>
      <c r="JE43" s="472"/>
      <c r="JF43" s="472"/>
      <c r="JG43" s="472"/>
      <c r="JH43" s="472"/>
      <c r="JI43" s="472"/>
      <c r="JJ43" s="472"/>
      <c r="JK43" s="472"/>
      <c r="JL43" s="472"/>
      <c r="JM43" s="472"/>
      <c r="JN43" s="472"/>
      <c r="JO43" s="472"/>
      <c r="JP43" s="472"/>
      <c r="JQ43" s="472"/>
      <c r="JR43" s="472"/>
      <c r="JS43" s="472"/>
      <c r="JT43" s="472"/>
      <c r="JU43" s="472"/>
      <c r="JV43" s="472"/>
      <c r="JW43" s="472"/>
      <c r="JX43" s="472"/>
      <c r="JY43" s="472"/>
      <c r="JZ43" s="472"/>
      <c r="KA43" s="472"/>
      <c r="KB43" s="472"/>
      <c r="KC43" s="472"/>
      <c r="KD43" s="472"/>
      <c r="KE43" s="472"/>
      <c r="KF43" s="472"/>
      <c r="KG43" s="472"/>
      <c r="KH43" s="472"/>
      <c r="KI43" s="472"/>
      <c r="KJ43" s="472"/>
      <c r="KK43" s="472"/>
      <c r="KL43" s="472"/>
      <c r="KM43" s="472"/>
      <c r="KN43" s="472"/>
      <c r="KO43" s="472"/>
      <c r="KP43" s="472"/>
      <c r="KQ43" s="472"/>
      <c r="KR43" s="472"/>
      <c r="KS43" s="472"/>
      <c r="KT43" s="472"/>
      <c r="KU43" s="472"/>
      <c r="KV43" s="472"/>
      <c r="KW43" s="472"/>
      <c r="KX43" s="472"/>
      <c r="KY43" s="472"/>
      <c r="KZ43" s="472"/>
      <c r="LA43" s="472"/>
      <c r="LB43" s="472"/>
      <c r="LC43" s="472"/>
      <c r="LD43" s="472"/>
      <c r="LE43" s="472"/>
      <c r="LF43" s="472"/>
      <c r="LG43" s="472"/>
      <c r="LH43" s="472"/>
      <c r="LI43" s="472"/>
      <c r="LJ43" s="472"/>
      <c r="LK43" s="472"/>
      <c r="LL43" s="472"/>
      <c r="LM43" s="472"/>
      <c r="LN43" s="472"/>
      <c r="LO43" s="472"/>
      <c r="LP43" s="472"/>
      <c r="LQ43" s="472"/>
      <c r="LR43" s="472"/>
      <c r="LS43" s="472"/>
      <c r="LT43" s="472"/>
      <c r="LU43" s="472"/>
      <c r="LV43" s="472"/>
      <c r="LW43" s="472"/>
      <c r="LX43" s="472"/>
      <c r="LY43" s="472"/>
      <c r="LZ43" s="472"/>
      <c r="MA43" s="472"/>
      <c r="MB43" s="472"/>
      <c r="MC43" s="472"/>
      <c r="MD43" s="472"/>
      <c r="ME43" s="472"/>
      <c r="MF43" s="472"/>
      <c r="MG43" s="472"/>
      <c r="MH43" s="472"/>
      <c r="MI43" s="472"/>
      <c r="MJ43" s="472"/>
      <c r="MK43" s="472"/>
      <c r="ML43" s="472"/>
      <c r="MM43" s="472"/>
      <c r="MN43" s="472"/>
      <c r="MO43" s="472"/>
      <c r="MP43" s="472"/>
      <c r="MQ43" s="472"/>
      <c r="MR43" s="472"/>
      <c r="MS43" s="472"/>
      <c r="MT43" s="472"/>
      <c r="MU43" s="472"/>
      <c r="MV43" s="472"/>
      <c r="MW43" s="472"/>
      <c r="MX43" s="472"/>
      <c r="MY43" s="472"/>
      <c r="MZ43" s="472"/>
      <c r="NA43" s="472"/>
    </row>
    <row r="44" spans="1:365" s="305" customFormat="1" x14ac:dyDescent="0.3">
      <c r="A44" s="472"/>
      <c r="B44" s="157">
        <v>9</v>
      </c>
      <c r="C44" s="443"/>
      <c r="D44" s="292">
        <f>RFR!$C18</f>
        <v>0</v>
      </c>
      <c r="E44" s="293">
        <f>RC_Summary!$D18</f>
        <v>0.65</v>
      </c>
      <c r="F44" s="293">
        <f>RC_Summary!$C18</f>
        <v>-0.45</v>
      </c>
      <c r="G44" s="294">
        <f t="shared" si="1"/>
        <v>0</v>
      </c>
      <c r="H44" s="294">
        <f t="shared" si="2"/>
        <v>0</v>
      </c>
      <c r="I44" s="391">
        <f t="shared" si="3"/>
        <v>0</v>
      </c>
      <c r="J44" s="391">
        <f t="shared" si="4"/>
        <v>0</v>
      </c>
      <c r="K44" s="69"/>
      <c r="L44" s="157">
        <v>9</v>
      </c>
      <c r="M44" s="443"/>
      <c r="N44" s="292">
        <f>IF(IF(ISBLANK(L$31),0,VLOOKUP(L44,RFR!$B$8:$I$108,VLOOKUP('Market Risk (Interest Rate_MD)'!$L$31,RC_Summary!$F$18:$G$24,2,0),0))&lt;0,0,IF(ISBLANK(L$31),0,VLOOKUP(L44,RFR!$B$8:$I$108,VLOOKUP('Market Risk (Interest Rate_MD)'!$L$31,RC_Summary!$F$18:$G$24,2,0),0)))</f>
        <v>0</v>
      </c>
      <c r="O44" s="295">
        <f>RC_Summary!$D18</f>
        <v>0.65</v>
      </c>
      <c r="P44" s="295">
        <f>RC_Summary!$C18</f>
        <v>-0.45</v>
      </c>
      <c r="Q44" s="294">
        <f t="shared" si="5"/>
        <v>0</v>
      </c>
      <c r="R44" s="294">
        <f t="shared" si="6"/>
        <v>0</v>
      </c>
      <c r="S44" s="305">
        <f t="shared" si="7"/>
        <v>0</v>
      </c>
      <c r="T44" s="305">
        <f t="shared" si="8"/>
        <v>0</v>
      </c>
      <c r="U44" s="69"/>
      <c r="V44" s="157">
        <v>9</v>
      </c>
      <c r="W44" s="443"/>
      <c r="X44" s="292">
        <f>IF(IF(ISBLANK(V$31),0,VLOOKUP(V44,RFR!$B$8:$I$108,VLOOKUP('Market Risk (Interest Rate_MD)'!V$31,RC_Summary!$F$18:$G$24,2,0),0))&lt;0,0,IF(ISBLANK(V$31),0,VLOOKUP(V44,RFR!$B$8:$I$108,VLOOKUP('Market Risk (Interest Rate_MD)'!V$31,RC_Summary!$F$18:$G$24,2,0),0)))</f>
        <v>0</v>
      </c>
      <c r="Y44" s="295">
        <f>RC_Summary!$D18</f>
        <v>0.65</v>
      </c>
      <c r="Z44" s="295">
        <f>RC_Summary!$C18</f>
        <v>-0.45</v>
      </c>
      <c r="AA44" s="294">
        <f t="shared" si="9"/>
        <v>0</v>
      </c>
      <c r="AB44" s="294">
        <f t="shared" si="10"/>
        <v>0</v>
      </c>
      <c r="AC44" s="305">
        <f t="shared" si="11"/>
        <v>0</v>
      </c>
      <c r="AD44" s="305">
        <f t="shared" si="12"/>
        <v>0</v>
      </c>
      <c r="AE44" s="69"/>
      <c r="AF44" s="157">
        <v>9</v>
      </c>
      <c r="AG44" s="443"/>
      <c r="AH44" s="292">
        <f>IF(IF(ISBLANK(AF$31),0,VLOOKUP(AF44,RFR!$B$8:$I$108,VLOOKUP('Market Risk (Interest Rate_MD)'!AF$31,RC_Summary!$F$18:$G$24,2,0),0))&lt;0,0,IF(ISBLANK(AF$31),0,VLOOKUP(AF44,RFR!$B$8:$I$108,VLOOKUP('Market Risk (Interest Rate_MD)'!AF$31,RC_Summary!$F$18:$G$24,2,0),0)))</f>
        <v>0</v>
      </c>
      <c r="AI44" s="295">
        <f>RC_Summary!$D18</f>
        <v>0.65</v>
      </c>
      <c r="AJ44" s="295">
        <f>RC_Summary!$C18</f>
        <v>-0.45</v>
      </c>
      <c r="AK44" s="294">
        <f t="shared" si="13"/>
        <v>0</v>
      </c>
      <c r="AL44" s="294">
        <f t="shared" si="14"/>
        <v>0</v>
      </c>
      <c r="AM44" s="305">
        <f t="shared" si="15"/>
        <v>0</v>
      </c>
      <c r="AN44" s="305">
        <f t="shared" si="16"/>
        <v>0</v>
      </c>
      <c r="AO44" s="69"/>
      <c r="AP44" s="157">
        <v>9</v>
      </c>
      <c r="AQ44" s="443"/>
      <c r="AR44" s="292">
        <f>IF(IF(ISBLANK(AP$31),0,VLOOKUP(AP44,RFR!$B$8:$I$108,VLOOKUP('Market Risk (Interest Rate_MD)'!AP$31,RC_Summary!$F$18:$G$24,2,0),0))&lt;0,0,IF(ISBLANK(AP$31),0,VLOOKUP(AP44,RFR!$B$8:$I$108,VLOOKUP('Market Risk (Interest Rate_MD)'!AP$31,RC_Summary!$F$18:$G$24,2,0),0)))</f>
        <v>0</v>
      </c>
      <c r="AS44" s="295">
        <f>RC_Summary!$D18</f>
        <v>0.65</v>
      </c>
      <c r="AT44" s="295">
        <f>RC_Summary!$C18</f>
        <v>-0.45</v>
      </c>
      <c r="AU44" s="294">
        <f t="shared" si="17"/>
        <v>0</v>
      </c>
      <c r="AV44" s="294">
        <f t="shared" si="18"/>
        <v>0</v>
      </c>
      <c r="AW44" s="305">
        <f t="shared" si="19"/>
        <v>0</v>
      </c>
      <c r="AX44" s="305">
        <f t="shared" si="20"/>
        <v>0</v>
      </c>
      <c r="AY44" s="69"/>
      <c r="AZ44" s="157">
        <v>9</v>
      </c>
      <c r="BA44" s="443"/>
      <c r="BB44" s="292">
        <f>IF(IF(ISBLANK(AZ$31),0,VLOOKUP(AZ44,RFR!$B$8:$I$108,VLOOKUP('Market Risk (Interest Rate_MD)'!AZ$31,RC_Summary!$F$18:$G$24,2,0),0))&lt;0,0,IF(ISBLANK(AZ$31),0,VLOOKUP(AZ44,RFR!$B$8:$I$108,VLOOKUP('Market Risk (Interest Rate_MD)'!AZ$31,RC_Summary!$F$18:$G$24,2,0),0)))</f>
        <v>0</v>
      </c>
      <c r="BC44" s="295">
        <f>RC_Summary!$D18</f>
        <v>0.65</v>
      </c>
      <c r="BD44" s="295">
        <f>RC_Summary!$C18</f>
        <v>-0.45</v>
      </c>
      <c r="BE44" s="294">
        <f t="shared" si="21"/>
        <v>0</v>
      </c>
      <c r="BF44" s="294">
        <f t="shared" si="22"/>
        <v>0</v>
      </c>
      <c r="BG44" s="305">
        <f t="shared" si="23"/>
        <v>0</v>
      </c>
      <c r="BH44" s="305">
        <f t="shared" si="24"/>
        <v>0</v>
      </c>
      <c r="BI44" s="69"/>
      <c r="BJ44" s="157">
        <v>9</v>
      </c>
      <c r="BK44" s="443"/>
      <c r="BL44" s="292">
        <f>IF(IF(ISBLANK(BJ$31),0,VLOOKUP(BJ44,RFR!$B$8:$I$108,VLOOKUP('Market Risk (Interest Rate_MD)'!BJ$31,RC_Summary!$F$18:$G$24,2,0),0))&lt;0,0,IF(ISBLANK(BJ$31),0,VLOOKUP(BJ44,RFR!$B$8:$I$108,VLOOKUP('Market Risk (Interest Rate_MD)'!BJ$31,RC_Summary!$F$18:$G$24,2,0),0)))</f>
        <v>0</v>
      </c>
      <c r="BM44" s="295">
        <f>RC_Summary!$D18</f>
        <v>0.65</v>
      </c>
      <c r="BN44" s="295">
        <f>RC_Summary!$C18</f>
        <v>-0.45</v>
      </c>
      <c r="BO44" s="294">
        <f t="shared" si="25"/>
        <v>0</v>
      </c>
      <c r="BP44" s="294">
        <f t="shared" si="26"/>
        <v>0</v>
      </c>
      <c r="BQ44" s="305">
        <f t="shared" si="27"/>
        <v>0</v>
      </c>
      <c r="BR44" s="480">
        <f t="shared" si="28"/>
        <v>0</v>
      </c>
      <c r="BS44" s="472"/>
      <c r="BT44" s="472"/>
      <c r="BU44" s="472"/>
      <c r="BV44" s="472"/>
      <c r="BW44" s="472"/>
      <c r="BX44" s="472"/>
      <c r="BY44" s="472"/>
      <c r="BZ44" s="472"/>
      <c r="CA44" s="472"/>
      <c r="CB44" s="472"/>
      <c r="CC44" s="472"/>
      <c r="CD44" s="472"/>
      <c r="CE44" s="472"/>
      <c r="CF44" s="472"/>
      <c r="CG44" s="472"/>
      <c r="CH44" s="472"/>
      <c r="CI44" s="472"/>
      <c r="CJ44" s="472"/>
      <c r="CK44" s="472"/>
      <c r="CL44" s="472"/>
      <c r="CM44" s="472"/>
      <c r="CN44" s="472"/>
      <c r="CO44" s="472"/>
      <c r="CP44" s="472"/>
      <c r="CQ44" s="472"/>
      <c r="CR44" s="472"/>
      <c r="CS44" s="472"/>
      <c r="CT44" s="472"/>
      <c r="CU44" s="472"/>
      <c r="CV44" s="472"/>
      <c r="CW44" s="472"/>
      <c r="CX44" s="472"/>
      <c r="CY44" s="472"/>
      <c r="CZ44" s="472"/>
      <c r="DA44" s="472"/>
      <c r="DB44" s="472"/>
      <c r="DC44" s="472"/>
      <c r="DD44" s="472"/>
      <c r="DE44" s="472"/>
      <c r="DF44" s="472"/>
      <c r="DG44" s="472"/>
      <c r="DH44" s="472"/>
      <c r="DI44" s="472"/>
      <c r="DJ44" s="472"/>
      <c r="DK44" s="472"/>
      <c r="DL44" s="472"/>
      <c r="DM44" s="472"/>
      <c r="DN44" s="472"/>
      <c r="DO44" s="472"/>
      <c r="DP44" s="472"/>
      <c r="DQ44" s="472"/>
      <c r="DR44" s="472"/>
      <c r="DS44" s="472"/>
      <c r="DT44" s="472"/>
      <c r="DU44" s="472"/>
      <c r="DV44" s="472"/>
      <c r="DW44" s="472"/>
      <c r="DX44" s="472"/>
      <c r="DY44" s="472"/>
      <c r="DZ44" s="472"/>
      <c r="EA44" s="472"/>
      <c r="EB44" s="472"/>
      <c r="EC44" s="472"/>
      <c r="ED44" s="472"/>
      <c r="EE44" s="472"/>
      <c r="EF44" s="472"/>
      <c r="EG44" s="472"/>
      <c r="EH44" s="472"/>
      <c r="EI44" s="472"/>
      <c r="EJ44" s="472"/>
      <c r="EK44" s="472"/>
      <c r="EL44" s="472"/>
      <c r="EM44" s="472"/>
      <c r="EN44" s="472"/>
      <c r="EO44" s="472"/>
      <c r="EP44" s="472"/>
      <c r="EQ44" s="472"/>
      <c r="ER44" s="472"/>
      <c r="ES44" s="472"/>
      <c r="ET44" s="472"/>
      <c r="EU44" s="472"/>
      <c r="EV44" s="472"/>
      <c r="EW44" s="472"/>
      <c r="EX44" s="472"/>
      <c r="EY44" s="472"/>
      <c r="EZ44" s="472"/>
      <c r="FA44" s="472"/>
      <c r="FB44" s="472"/>
      <c r="FC44" s="472"/>
      <c r="FD44" s="472"/>
      <c r="FE44" s="472"/>
      <c r="FF44" s="472"/>
      <c r="FG44" s="472"/>
      <c r="FH44" s="472"/>
      <c r="FI44" s="472"/>
      <c r="FJ44" s="472"/>
      <c r="FK44" s="472"/>
      <c r="FL44" s="472"/>
      <c r="FM44" s="472"/>
      <c r="FN44" s="472"/>
      <c r="FO44" s="472"/>
      <c r="FP44" s="472"/>
      <c r="FQ44" s="472"/>
      <c r="FR44" s="472"/>
      <c r="FS44" s="472"/>
      <c r="FT44" s="472"/>
      <c r="FU44" s="472"/>
      <c r="FV44" s="472"/>
      <c r="FW44" s="472"/>
      <c r="FX44" s="472"/>
      <c r="FY44" s="472"/>
      <c r="FZ44" s="472"/>
      <c r="GA44" s="472"/>
      <c r="GB44" s="472"/>
      <c r="GC44" s="472"/>
      <c r="GD44" s="472"/>
      <c r="GE44" s="472"/>
      <c r="GF44" s="472"/>
      <c r="GG44" s="472"/>
      <c r="GH44" s="472"/>
      <c r="GI44" s="472"/>
      <c r="GJ44" s="472"/>
      <c r="GK44" s="472"/>
      <c r="GL44" s="472"/>
      <c r="GM44" s="472"/>
      <c r="GN44" s="472"/>
      <c r="GO44" s="472"/>
      <c r="GP44" s="472"/>
      <c r="GQ44" s="472"/>
      <c r="GR44" s="472"/>
      <c r="GS44" s="472"/>
      <c r="GT44" s="472"/>
      <c r="GU44" s="472"/>
      <c r="GV44" s="472"/>
      <c r="GW44" s="472"/>
      <c r="GX44" s="472"/>
      <c r="GY44" s="472"/>
      <c r="GZ44" s="472"/>
      <c r="HA44" s="472"/>
      <c r="HB44" s="472"/>
      <c r="HC44" s="472"/>
      <c r="HD44" s="472"/>
      <c r="HE44" s="472"/>
      <c r="HF44" s="472"/>
      <c r="HG44" s="472"/>
      <c r="HH44" s="472"/>
      <c r="HI44" s="472"/>
      <c r="HJ44" s="472"/>
      <c r="HK44" s="472"/>
      <c r="HL44" s="472"/>
      <c r="HM44" s="472"/>
      <c r="HN44" s="472"/>
      <c r="HO44" s="472"/>
      <c r="HP44" s="472"/>
      <c r="HQ44" s="472"/>
      <c r="HR44" s="472"/>
      <c r="HS44" s="472"/>
      <c r="HT44" s="472"/>
      <c r="HU44" s="472"/>
      <c r="HV44" s="472"/>
      <c r="HW44" s="472"/>
      <c r="HX44" s="472"/>
      <c r="HY44" s="472"/>
      <c r="HZ44" s="472"/>
      <c r="IA44" s="472"/>
      <c r="IB44" s="472"/>
      <c r="IC44" s="472"/>
      <c r="ID44" s="472"/>
      <c r="IE44" s="472"/>
      <c r="IF44" s="472"/>
      <c r="IG44" s="472"/>
      <c r="IH44" s="472"/>
      <c r="II44" s="472"/>
      <c r="IJ44" s="472"/>
      <c r="IK44" s="472"/>
      <c r="IL44" s="472"/>
      <c r="IM44" s="472"/>
      <c r="IN44" s="472"/>
      <c r="IO44" s="472"/>
      <c r="IP44" s="472"/>
      <c r="IQ44" s="472"/>
      <c r="IR44" s="472"/>
      <c r="IS44" s="472"/>
      <c r="IT44" s="472"/>
      <c r="IU44" s="472"/>
      <c r="IV44" s="472"/>
      <c r="IW44" s="472"/>
      <c r="IX44" s="472"/>
      <c r="IY44" s="472"/>
      <c r="IZ44" s="472"/>
      <c r="JA44" s="472"/>
      <c r="JB44" s="472"/>
      <c r="JC44" s="472"/>
      <c r="JD44" s="472"/>
      <c r="JE44" s="472"/>
      <c r="JF44" s="472"/>
      <c r="JG44" s="472"/>
      <c r="JH44" s="472"/>
      <c r="JI44" s="472"/>
      <c r="JJ44" s="472"/>
      <c r="JK44" s="472"/>
      <c r="JL44" s="472"/>
      <c r="JM44" s="472"/>
      <c r="JN44" s="472"/>
      <c r="JO44" s="472"/>
      <c r="JP44" s="472"/>
      <c r="JQ44" s="472"/>
      <c r="JR44" s="472"/>
      <c r="JS44" s="472"/>
      <c r="JT44" s="472"/>
      <c r="JU44" s="472"/>
      <c r="JV44" s="472"/>
      <c r="JW44" s="472"/>
      <c r="JX44" s="472"/>
      <c r="JY44" s="472"/>
      <c r="JZ44" s="472"/>
      <c r="KA44" s="472"/>
      <c r="KB44" s="472"/>
      <c r="KC44" s="472"/>
      <c r="KD44" s="472"/>
      <c r="KE44" s="472"/>
      <c r="KF44" s="472"/>
      <c r="KG44" s="472"/>
      <c r="KH44" s="472"/>
      <c r="KI44" s="472"/>
      <c r="KJ44" s="472"/>
      <c r="KK44" s="472"/>
      <c r="KL44" s="472"/>
      <c r="KM44" s="472"/>
      <c r="KN44" s="472"/>
      <c r="KO44" s="472"/>
      <c r="KP44" s="472"/>
      <c r="KQ44" s="472"/>
      <c r="KR44" s="472"/>
      <c r="KS44" s="472"/>
      <c r="KT44" s="472"/>
      <c r="KU44" s="472"/>
      <c r="KV44" s="472"/>
      <c r="KW44" s="472"/>
      <c r="KX44" s="472"/>
      <c r="KY44" s="472"/>
      <c r="KZ44" s="472"/>
      <c r="LA44" s="472"/>
      <c r="LB44" s="472"/>
      <c r="LC44" s="472"/>
      <c r="LD44" s="472"/>
      <c r="LE44" s="472"/>
      <c r="LF44" s="472"/>
      <c r="LG44" s="472"/>
      <c r="LH44" s="472"/>
      <c r="LI44" s="472"/>
      <c r="LJ44" s="472"/>
      <c r="LK44" s="472"/>
      <c r="LL44" s="472"/>
      <c r="LM44" s="472"/>
      <c r="LN44" s="472"/>
      <c r="LO44" s="472"/>
      <c r="LP44" s="472"/>
      <c r="LQ44" s="472"/>
      <c r="LR44" s="472"/>
      <c r="LS44" s="472"/>
      <c r="LT44" s="472"/>
      <c r="LU44" s="472"/>
      <c r="LV44" s="472"/>
      <c r="LW44" s="472"/>
      <c r="LX44" s="472"/>
      <c r="LY44" s="472"/>
      <c r="LZ44" s="472"/>
      <c r="MA44" s="472"/>
      <c r="MB44" s="472"/>
      <c r="MC44" s="472"/>
      <c r="MD44" s="472"/>
      <c r="ME44" s="472"/>
      <c r="MF44" s="472"/>
      <c r="MG44" s="472"/>
      <c r="MH44" s="472"/>
      <c r="MI44" s="472"/>
      <c r="MJ44" s="472"/>
      <c r="MK44" s="472"/>
      <c r="ML44" s="472"/>
      <c r="MM44" s="472"/>
      <c r="MN44" s="472"/>
      <c r="MO44" s="472"/>
      <c r="MP44" s="472"/>
      <c r="MQ44" s="472"/>
      <c r="MR44" s="472"/>
      <c r="MS44" s="472"/>
      <c r="MT44" s="472"/>
      <c r="MU44" s="472"/>
      <c r="MV44" s="472"/>
      <c r="MW44" s="472"/>
      <c r="MX44" s="472"/>
      <c r="MY44" s="472"/>
      <c r="MZ44" s="472"/>
      <c r="NA44" s="472"/>
    </row>
    <row r="45" spans="1:365" s="305" customFormat="1" x14ac:dyDescent="0.3">
      <c r="A45" s="472"/>
      <c r="B45" s="157">
        <v>10</v>
      </c>
      <c r="C45" s="443"/>
      <c r="D45" s="292">
        <f>RFR!$C19</f>
        <v>0</v>
      </c>
      <c r="E45" s="293">
        <f>RC_Summary!$D19</f>
        <v>0.65</v>
      </c>
      <c r="F45" s="293">
        <f>RC_Summary!$C19</f>
        <v>-0.4</v>
      </c>
      <c r="G45" s="294">
        <f t="shared" si="1"/>
        <v>0</v>
      </c>
      <c r="H45" s="294">
        <f t="shared" si="2"/>
        <v>0</v>
      </c>
      <c r="I45" s="391">
        <f t="shared" si="3"/>
        <v>0</v>
      </c>
      <c r="J45" s="391">
        <f t="shared" si="4"/>
        <v>0</v>
      </c>
      <c r="K45" s="69"/>
      <c r="L45" s="157">
        <v>10</v>
      </c>
      <c r="M45" s="443"/>
      <c r="N45" s="292">
        <f>IF(IF(ISBLANK(L$31),0,VLOOKUP(L45,RFR!$B$8:$I$108,VLOOKUP('Market Risk (Interest Rate_MD)'!$L$31,RC_Summary!$F$18:$G$24,2,0),0))&lt;0,0,IF(ISBLANK(L$31),0,VLOOKUP(L45,RFR!$B$8:$I$108,VLOOKUP('Market Risk (Interest Rate_MD)'!$L$31,RC_Summary!$F$18:$G$24,2,0),0)))</f>
        <v>0</v>
      </c>
      <c r="O45" s="295">
        <f>RC_Summary!$D19</f>
        <v>0.65</v>
      </c>
      <c r="P45" s="295">
        <f>RC_Summary!$C19</f>
        <v>-0.4</v>
      </c>
      <c r="Q45" s="294">
        <f t="shared" si="5"/>
        <v>0</v>
      </c>
      <c r="R45" s="294">
        <f t="shared" si="6"/>
        <v>0</v>
      </c>
      <c r="S45" s="305">
        <f t="shared" si="7"/>
        <v>0</v>
      </c>
      <c r="T45" s="305">
        <f t="shared" si="8"/>
        <v>0</v>
      </c>
      <c r="U45" s="69"/>
      <c r="V45" s="157">
        <v>10</v>
      </c>
      <c r="W45" s="443"/>
      <c r="X45" s="292">
        <f>IF(IF(ISBLANK(V$31),0,VLOOKUP(V45,RFR!$B$8:$I$108,VLOOKUP('Market Risk (Interest Rate_MD)'!V$31,RC_Summary!$F$18:$G$24,2,0),0))&lt;0,0,IF(ISBLANK(V$31),0,VLOOKUP(V45,RFR!$B$8:$I$108,VLOOKUP('Market Risk (Interest Rate_MD)'!V$31,RC_Summary!$F$18:$G$24,2,0),0)))</f>
        <v>0</v>
      </c>
      <c r="Y45" s="295">
        <f>RC_Summary!$D19</f>
        <v>0.65</v>
      </c>
      <c r="Z45" s="295">
        <f>RC_Summary!$C19</f>
        <v>-0.4</v>
      </c>
      <c r="AA45" s="294">
        <f t="shared" si="9"/>
        <v>0</v>
      </c>
      <c r="AB45" s="294">
        <f t="shared" si="10"/>
        <v>0</v>
      </c>
      <c r="AC45" s="305">
        <f t="shared" si="11"/>
        <v>0</v>
      </c>
      <c r="AD45" s="305">
        <f t="shared" si="12"/>
        <v>0</v>
      </c>
      <c r="AE45" s="69"/>
      <c r="AF45" s="157">
        <v>10</v>
      </c>
      <c r="AG45" s="443"/>
      <c r="AH45" s="292">
        <f>IF(IF(ISBLANK(AF$31),0,VLOOKUP(AF45,RFR!$B$8:$I$108,VLOOKUP('Market Risk (Interest Rate_MD)'!AF$31,RC_Summary!$F$18:$G$24,2,0),0))&lt;0,0,IF(ISBLANK(AF$31),0,VLOOKUP(AF45,RFR!$B$8:$I$108,VLOOKUP('Market Risk (Interest Rate_MD)'!AF$31,RC_Summary!$F$18:$G$24,2,0),0)))</f>
        <v>0</v>
      </c>
      <c r="AI45" s="295">
        <f>RC_Summary!$D19</f>
        <v>0.65</v>
      </c>
      <c r="AJ45" s="295">
        <f>RC_Summary!$C19</f>
        <v>-0.4</v>
      </c>
      <c r="AK45" s="294">
        <f t="shared" si="13"/>
        <v>0</v>
      </c>
      <c r="AL45" s="294">
        <f t="shared" si="14"/>
        <v>0</v>
      </c>
      <c r="AM45" s="305">
        <f t="shared" si="15"/>
        <v>0</v>
      </c>
      <c r="AN45" s="305">
        <f t="shared" si="16"/>
        <v>0</v>
      </c>
      <c r="AO45" s="69"/>
      <c r="AP45" s="157">
        <v>10</v>
      </c>
      <c r="AQ45" s="443"/>
      <c r="AR45" s="292">
        <f>IF(IF(ISBLANK(AP$31),0,VLOOKUP(AP45,RFR!$B$8:$I$108,VLOOKUP('Market Risk (Interest Rate_MD)'!AP$31,RC_Summary!$F$18:$G$24,2,0),0))&lt;0,0,IF(ISBLANK(AP$31),0,VLOOKUP(AP45,RFR!$B$8:$I$108,VLOOKUP('Market Risk (Interest Rate_MD)'!AP$31,RC_Summary!$F$18:$G$24,2,0),0)))</f>
        <v>0</v>
      </c>
      <c r="AS45" s="295">
        <f>RC_Summary!$D19</f>
        <v>0.65</v>
      </c>
      <c r="AT45" s="295">
        <f>RC_Summary!$C19</f>
        <v>-0.4</v>
      </c>
      <c r="AU45" s="294">
        <f t="shared" si="17"/>
        <v>0</v>
      </c>
      <c r="AV45" s="294">
        <f t="shared" si="18"/>
        <v>0</v>
      </c>
      <c r="AW45" s="305">
        <f t="shared" si="19"/>
        <v>0</v>
      </c>
      <c r="AX45" s="305">
        <f t="shared" si="20"/>
        <v>0</v>
      </c>
      <c r="AY45" s="69"/>
      <c r="AZ45" s="157">
        <v>10</v>
      </c>
      <c r="BA45" s="443"/>
      <c r="BB45" s="292">
        <f>IF(IF(ISBLANK(AZ$31),0,VLOOKUP(AZ45,RFR!$B$8:$I$108,VLOOKUP('Market Risk (Interest Rate_MD)'!AZ$31,RC_Summary!$F$18:$G$24,2,0),0))&lt;0,0,IF(ISBLANK(AZ$31),0,VLOOKUP(AZ45,RFR!$B$8:$I$108,VLOOKUP('Market Risk (Interest Rate_MD)'!AZ$31,RC_Summary!$F$18:$G$24,2,0),0)))</f>
        <v>0</v>
      </c>
      <c r="BC45" s="295">
        <f>RC_Summary!$D19</f>
        <v>0.65</v>
      </c>
      <c r="BD45" s="295">
        <f>RC_Summary!$C19</f>
        <v>-0.4</v>
      </c>
      <c r="BE45" s="294">
        <f t="shared" si="21"/>
        <v>0</v>
      </c>
      <c r="BF45" s="294">
        <f t="shared" si="22"/>
        <v>0</v>
      </c>
      <c r="BG45" s="305">
        <f t="shared" si="23"/>
        <v>0</v>
      </c>
      <c r="BH45" s="305">
        <f t="shared" si="24"/>
        <v>0</v>
      </c>
      <c r="BI45" s="69"/>
      <c r="BJ45" s="157">
        <v>10</v>
      </c>
      <c r="BK45" s="443"/>
      <c r="BL45" s="292">
        <f>IF(IF(ISBLANK(BJ$31),0,VLOOKUP(BJ45,RFR!$B$8:$I$108,VLOOKUP('Market Risk (Interest Rate_MD)'!BJ$31,RC_Summary!$F$18:$G$24,2,0),0))&lt;0,0,IF(ISBLANK(BJ$31),0,VLOOKUP(BJ45,RFR!$B$8:$I$108,VLOOKUP('Market Risk (Interest Rate_MD)'!BJ$31,RC_Summary!$F$18:$G$24,2,0),0)))</f>
        <v>0</v>
      </c>
      <c r="BM45" s="295">
        <f>RC_Summary!$D19</f>
        <v>0.65</v>
      </c>
      <c r="BN45" s="295">
        <f>RC_Summary!$C19</f>
        <v>-0.4</v>
      </c>
      <c r="BO45" s="294">
        <f t="shared" si="25"/>
        <v>0</v>
      </c>
      <c r="BP45" s="294">
        <f t="shared" si="26"/>
        <v>0</v>
      </c>
      <c r="BQ45" s="305">
        <f t="shared" si="27"/>
        <v>0</v>
      </c>
      <c r="BR45" s="480">
        <f t="shared" si="28"/>
        <v>0</v>
      </c>
      <c r="BS45" s="472"/>
      <c r="BT45" s="472"/>
      <c r="BU45" s="472"/>
      <c r="BV45" s="472"/>
      <c r="BW45" s="472"/>
      <c r="BX45" s="472"/>
      <c r="BY45" s="472"/>
      <c r="BZ45" s="472"/>
      <c r="CA45" s="472"/>
      <c r="CB45" s="472"/>
      <c r="CC45" s="472"/>
      <c r="CD45" s="472"/>
      <c r="CE45" s="472"/>
      <c r="CF45" s="472"/>
      <c r="CG45" s="472"/>
      <c r="CH45" s="472"/>
      <c r="CI45" s="472"/>
      <c r="CJ45" s="472"/>
      <c r="CK45" s="472"/>
      <c r="CL45" s="472"/>
      <c r="CM45" s="472"/>
      <c r="CN45" s="472"/>
      <c r="CO45" s="472"/>
      <c r="CP45" s="472"/>
      <c r="CQ45" s="472"/>
      <c r="CR45" s="472"/>
      <c r="CS45" s="472"/>
      <c r="CT45" s="472"/>
      <c r="CU45" s="472"/>
      <c r="CV45" s="472"/>
      <c r="CW45" s="472"/>
      <c r="CX45" s="472"/>
      <c r="CY45" s="472"/>
      <c r="CZ45" s="472"/>
      <c r="DA45" s="472"/>
      <c r="DB45" s="472"/>
      <c r="DC45" s="472"/>
      <c r="DD45" s="472"/>
      <c r="DE45" s="472"/>
      <c r="DF45" s="472"/>
      <c r="DG45" s="472"/>
      <c r="DH45" s="472"/>
      <c r="DI45" s="472"/>
      <c r="DJ45" s="472"/>
      <c r="DK45" s="472"/>
      <c r="DL45" s="472"/>
      <c r="DM45" s="472"/>
      <c r="DN45" s="472"/>
      <c r="DO45" s="472"/>
      <c r="DP45" s="472"/>
      <c r="DQ45" s="472"/>
      <c r="DR45" s="472"/>
      <c r="DS45" s="472"/>
      <c r="DT45" s="472"/>
      <c r="DU45" s="472"/>
      <c r="DV45" s="472"/>
      <c r="DW45" s="472"/>
      <c r="DX45" s="472"/>
      <c r="DY45" s="472"/>
      <c r="DZ45" s="472"/>
      <c r="EA45" s="472"/>
      <c r="EB45" s="472"/>
      <c r="EC45" s="472"/>
      <c r="ED45" s="472"/>
      <c r="EE45" s="472"/>
      <c r="EF45" s="472"/>
      <c r="EG45" s="472"/>
      <c r="EH45" s="472"/>
      <c r="EI45" s="472"/>
      <c r="EJ45" s="472"/>
      <c r="EK45" s="472"/>
      <c r="EL45" s="472"/>
      <c r="EM45" s="472"/>
      <c r="EN45" s="472"/>
      <c r="EO45" s="472"/>
      <c r="EP45" s="472"/>
      <c r="EQ45" s="472"/>
      <c r="ER45" s="472"/>
      <c r="ES45" s="472"/>
      <c r="ET45" s="472"/>
      <c r="EU45" s="472"/>
      <c r="EV45" s="472"/>
      <c r="EW45" s="472"/>
      <c r="EX45" s="472"/>
      <c r="EY45" s="472"/>
      <c r="EZ45" s="472"/>
      <c r="FA45" s="472"/>
      <c r="FB45" s="472"/>
      <c r="FC45" s="472"/>
      <c r="FD45" s="472"/>
      <c r="FE45" s="472"/>
      <c r="FF45" s="472"/>
      <c r="FG45" s="472"/>
      <c r="FH45" s="472"/>
      <c r="FI45" s="472"/>
      <c r="FJ45" s="472"/>
      <c r="FK45" s="472"/>
      <c r="FL45" s="472"/>
      <c r="FM45" s="472"/>
      <c r="FN45" s="472"/>
      <c r="FO45" s="472"/>
      <c r="FP45" s="472"/>
      <c r="FQ45" s="472"/>
      <c r="FR45" s="472"/>
      <c r="FS45" s="472"/>
      <c r="FT45" s="472"/>
      <c r="FU45" s="472"/>
      <c r="FV45" s="472"/>
      <c r="FW45" s="472"/>
      <c r="FX45" s="472"/>
      <c r="FY45" s="472"/>
      <c r="FZ45" s="472"/>
      <c r="GA45" s="472"/>
      <c r="GB45" s="472"/>
      <c r="GC45" s="472"/>
      <c r="GD45" s="472"/>
      <c r="GE45" s="472"/>
      <c r="GF45" s="472"/>
      <c r="GG45" s="472"/>
      <c r="GH45" s="472"/>
      <c r="GI45" s="472"/>
      <c r="GJ45" s="472"/>
      <c r="GK45" s="472"/>
      <c r="GL45" s="472"/>
      <c r="GM45" s="472"/>
      <c r="GN45" s="472"/>
      <c r="GO45" s="472"/>
      <c r="GP45" s="472"/>
      <c r="GQ45" s="472"/>
      <c r="GR45" s="472"/>
      <c r="GS45" s="472"/>
      <c r="GT45" s="472"/>
      <c r="GU45" s="472"/>
      <c r="GV45" s="472"/>
      <c r="GW45" s="472"/>
      <c r="GX45" s="472"/>
      <c r="GY45" s="472"/>
      <c r="GZ45" s="472"/>
      <c r="HA45" s="472"/>
      <c r="HB45" s="472"/>
      <c r="HC45" s="472"/>
      <c r="HD45" s="472"/>
      <c r="HE45" s="472"/>
      <c r="HF45" s="472"/>
      <c r="HG45" s="472"/>
      <c r="HH45" s="472"/>
      <c r="HI45" s="472"/>
      <c r="HJ45" s="472"/>
      <c r="HK45" s="472"/>
      <c r="HL45" s="472"/>
      <c r="HM45" s="472"/>
      <c r="HN45" s="472"/>
      <c r="HO45" s="472"/>
      <c r="HP45" s="472"/>
      <c r="HQ45" s="472"/>
      <c r="HR45" s="472"/>
      <c r="HS45" s="472"/>
      <c r="HT45" s="472"/>
      <c r="HU45" s="472"/>
      <c r="HV45" s="472"/>
      <c r="HW45" s="472"/>
      <c r="HX45" s="472"/>
      <c r="HY45" s="472"/>
      <c r="HZ45" s="472"/>
      <c r="IA45" s="472"/>
      <c r="IB45" s="472"/>
      <c r="IC45" s="472"/>
      <c r="ID45" s="472"/>
      <c r="IE45" s="472"/>
      <c r="IF45" s="472"/>
      <c r="IG45" s="472"/>
      <c r="IH45" s="472"/>
      <c r="II45" s="472"/>
      <c r="IJ45" s="472"/>
      <c r="IK45" s="472"/>
      <c r="IL45" s="472"/>
      <c r="IM45" s="472"/>
      <c r="IN45" s="472"/>
      <c r="IO45" s="472"/>
      <c r="IP45" s="472"/>
      <c r="IQ45" s="472"/>
      <c r="IR45" s="472"/>
      <c r="IS45" s="472"/>
      <c r="IT45" s="472"/>
      <c r="IU45" s="472"/>
      <c r="IV45" s="472"/>
      <c r="IW45" s="472"/>
      <c r="IX45" s="472"/>
      <c r="IY45" s="472"/>
      <c r="IZ45" s="472"/>
      <c r="JA45" s="472"/>
      <c r="JB45" s="472"/>
      <c r="JC45" s="472"/>
      <c r="JD45" s="472"/>
      <c r="JE45" s="472"/>
      <c r="JF45" s="472"/>
      <c r="JG45" s="472"/>
      <c r="JH45" s="472"/>
      <c r="JI45" s="472"/>
      <c r="JJ45" s="472"/>
      <c r="JK45" s="472"/>
      <c r="JL45" s="472"/>
      <c r="JM45" s="472"/>
      <c r="JN45" s="472"/>
      <c r="JO45" s="472"/>
      <c r="JP45" s="472"/>
      <c r="JQ45" s="472"/>
      <c r="JR45" s="472"/>
      <c r="JS45" s="472"/>
      <c r="JT45" s="472"/>
      <c r="JU45" s="472"/>
      <c r="JV45" s="472"/>
      <c r="JW45" s="472"/>
      <c r="JX45" s="472"/>
      <c r="JY45" s="472"/>
      <c r="JZ45" s="472"/>
      <c r="KA45" s="472"/>
      <c r="KB45" s="472"/>
      <c r="KC45" s="472"/>
      <c r="KD45" s="472"/>
      <c r="KE45" s="472"/>
      <c r="KF45" s="472"/>
      <c r="KG45" s="472"/>
      <c r="KH45" s="472"/>
      <c r="KI45" s="472"/>
      <c r="KJ45" s="472"/>
      <c r="KK45" s="472"/>
      <c r="KL45" s="472"/>
      <c r="KM45" s="472"/>
      <c r="KN45" s="472"/>
      <c r="KO45" s="472"/>
      <c r="KP45" s="472"/>
      <c r="KQ45" s="472"/>
      <c r="KR45" s="472"/>
      <c r="KS45" s="472"/>
      <c r="KT45" s="472"/>
      <c r="KU45" s="472"/>
      <c r="KV45" s="472"/>
      <c r="KW45" s="472"/>
      <c r="KX45" s="472"/>
      <c r="KY45" s="472"/>
      <c r="KZ45" s="472"/>
      <c r="LA45" s="472"/>
      <c r="LB45" s="472"/>
      <c r="LC45" s="472"/>
      <c r="LD45" s="472"/>
      <c r="LE45" s="472"/>
      <c r="LF45" s="472"/>
      <c r="LG45" s="472"/>
      <c r="LH45" s="472"/>
      <c r="LI45" s="472"/>
      <c r="LJ45" s="472"/>
      <c r="LK45" s="472"/>
      <c r="LL45" s="472"/>
      <c r="LM45" s="472"/>
      <c r="LN45" s="472"/>
      <c r="LO45" s="472"/>
      <c r="LP45" s="472"/>
      <c r="LQ45" s="472"/>
      <c r="LR45" s="472"/>
      <c r="LS45" s="472"/>
      <c r="LT45" s="472"/>
      <c r="LU45" s="472"/>
      <c r="LV45" s="472"/>
      <c r="LW45" s="472"/>
      <c r="LX45" s="472"/>
      <c r="LY45" s="472"/>
      <c r="LZ45" s="472"/>
      <c r="MA45" s="472"/>
      <c r="MB45" s="472"/>
      <c r="MC45" s="472"/>
      <c r="MD45" s="472"/>
      <c r="ME45" s="472"/>
      <c r="MF45" s="472"/>
      <c r="MG45" s="472"/>
      <c r="MH45" s="472"/>
      <c r="MI45" s="472"/>
      <c r="MJ45" s="472"/>
      <c r="MK45" s="472"/>
      <c r="ML45" s="472"/>
      <c r="MM45" s="472"/>
      <c r="MN45" s="472"/>
      <c r="MO45" s="472"/>
      <c r="MP45" s="472"/>
      <c r="MQ45" s="472"/>
      <c r="MR45" s="472"/>
      <c r="MS45" s="472"/>
      <c r="MT45" s="472"/>
      <c r="MU45" s="472"/>
      <c r="MV45" s="472"/>
      <c r="MW45" s="472"/>
      <c r="MX45" s="472"/>
      <c r="MY45" s="472"/>
      <c r="MZ45" s="472"/>
      <c r="NA45" s="472"/>
    </row>
    <row r="46" spans="1:365" s="305" customFormat="1" x14ac:dyDescent="0.3">
      <c r="A46" s="472"/>
      <c r="B46" s="157">
        <v>11</v>
      </c>
      <c r="C46" s="443"/>
      <c r="D46" s="292">
        <f>RFR!$C20</f>
        <v>0</v>
      </c>
      <c r="E46" s="293">
        <f>RC_Summary!$D20</f>
        <v>0.6</v>
      </c>
      <c r="F46" s="293">
        <f>RC_Summary!$C20</f>
        <v>-0.4</v>
      </c>
      <c r="G46" s="294">
        <f t="shared" si="1"/>
        <v>0</v>
      </c>
      <c r="H46" s="294">
        <f t="shared" si="2"/>
        <v>0</v>
      </c>
      <c r="I46" s="391">
        <f t="shared" ref="I46:I75" si="29">-(G46-D46)*B46*C46</f>
        <v>0</v>
      </c>
      <c r="J46" s="391">
        <f t="shared" ref="J46:J75" si="30">-(H46-D46)*B46*C46</f>
        <v>0</v>
      </c>
      <c r="K46" s="69"/>
      <c r="L46" s="157">
        <v>11</v>
      </c>
      <c r="M46" s="443"/>
      <c r="N46" s="292">
        <f>IF(IF(ISBLANK(L$31),0,VLOOKUP(L46,RFR!$B$8:$I$108,VLOOKUP('Market Risk (Interest Rate_MD)'!$L$31,RC_Summary!$F$18:$G$24,2,0),0))&lt;0,0,IF(ISBLANK(L$31),0,VLOOKUP(L46,RFR!$B$8:$I$108,VLOOKUP('Market Risk (Interest Rate_MD)'!$L$31,RC_Summary!$F$18:$G$24,2,0),0)))</f>
        <v>0</v>
      </c>
      <c r="O46" s="295">
        <f>RC_Summary!$D20</f>
        <v>0.6</v>
      </c>
      <c r="P46" s="295">
        <f>RC_Summary!$C20</f>
        <v>-0.4</v>
      </c>
      <c r="Q46" s="294">
        <f t="shared" ref="Q46:Q75" si="31">N46*(1+O46)</f>
        <v>0</v>
      </c>
      <c r="R46" s="294">
        <f t="shared" ref="R46:R75" si="32">N46*(1+P46)</f>
        <v>0</v>
      </c>
      <c r="S46" s="305">
        <f t="shared" ref="S46:S75" si="33">-(Q46-N46)*L46*M46</f>
        <v>0</v>
      </c>
      <c r="T46" s="305">
        <f t="shared" ref="T46:T75" si="34">-(R46-N46)*L46*M46</f>
        <v>0</v>
      </c>
      <c r="U46" s="69"/>
      <c r="V46" s="157">
        <v>11</v>
      </c>
      <c r="W46" s="443"/>
      <c r="X46" s="292">
        <f>IF(IF(ISBLANK(V$31),0,VLOOKUP(V46,RFR!$B$8:$I$108,VLOOKUP('Market Risk (Interest Rate_MD)'!V$31,RC_Summary!$F$18:$G$24,2,0),0))&lt;0,0,IF(ISBLANK(V$31),0,VLOOKUP(V46,RFR!$B$8:$I$108,VLOOKUP('Market Risk (Interest Rate_MD)'!V$31,RC_Summary!$F$18:$G$24,2,0),0)))</f>
        <v>0</v>
      </c>
      <c r="Y46" s="295">
        <f>RC_Summary!$D20</f>
        <v>0.6</v>
      </c>
      <c r="Z46" s="295">
        <f>RC_Summary!$C20</f>
        <v>-0.4</v>
      </c>
      <c r="AA46" s="294">
        <f t="shared" ref="AA46:AA75" si="35">X46*(1+Y46)</f>
        <v>0</v>
      </c>
      <c r="AB46" s="294">
        <f t="shared" ref="AB46:AB75" si="36">X46*(1+Z46)</f>
        <v>0</v>
      </c>
      <c r="AC46" s="305">
        <f t="shared" ref="AC46:AC75" si="37">-(AA46-X46)*V46*W46</f>
        <v>0</v>
      </c>
      <c r="AD46" s="305">
        <f t="shared" ref="AD46:AD75" si="38">-(AB46-X46)*V46*W46</f>
        <v>0</v>
      </c>
      <c r="AE46" s="69"/>
      <c r="AF46" s="157">
        <v>11</v>
      </c>
      <c r="AG46" s="443"/>
      <c r="AH46" s="292">
        <f>IF(IF(ISBLANK(AF$31),0,VLOOKUP(AF46,RFR!$B$8:$I$108,VLOOKUP('Market Risk (Interest Rate_MD)'!AF$31,RC_Summary!$F$18:$G$24,2,0),0))&lt;0,0,IF(ISBLANK(AF$31),0,VLOOKUP(AF46,RFR!$B$8:$I$108,VLOOKUP('Market Risk (Interest Rate_MD)'!AF$31,RC_Summary!$F$18:$G$24,2,0),0)))</f>
        <v>0</v>
      </c>
      <c r="AI46" s="295">
        <f>RC_Summary!$D20</f>
        <v>0.6</v>
      </c>
      <c r="AJ46" s="295">
        <f>RC_Summary!$C20</f>
        <v>-0.4</v>
      </c>
      <c r="AK46" s="294">
        <f t="shared" ref="AK46:AK75" si="39">AH46*(1+AI46)</f>
        <v>0</v>
      </c>
      <c r="AL46" s="294">
        <f t="shared" ref="AL46:AL75" si="40">AH46*(1+AJ46)</f>
        <v>0</v>
      </c>
      <c r="AM46" s="305">
        <f t="shared" ref="AM46:AM75" si="41">-(AK46-AH46)*AF46*AG46</f>
        <v>0</v>
      </c>
      <c r="AN46" s="305">
        <f t="shared" ref="AN46:AN75" si="42">-(AL46-AH46)*AF46*AG46</f>
        <v>0</v>
      </c>
      <c r="AO46" s="69"/>
      <c r="AP46" s="157">
        <v>11</v>
      </c>
      <c r="AQ46" s="443"/>
      <c r="AR46" s="292">
        <f>IF(IF(ISBLANK(AP$31),0,VLOOKUP(AP46,RFR!$B$8:$I$108,VLOOKUP('Market Risk (Interest Rate_MD)'!AP$31,RC_Summary!$F$18:$G$24,2,0),0))&lt;0,0,IF(ISBLANK(AP$31),0,VLOOKUP(AP46,RFR!$B$8:$I$108,VLOOKUP('Market Risk (Interest Rate_MD)'!AP$31,RC_Summary!$F$18:$G$24,2,0),0)))</f>
        <v>0</v>
      </c>
      <c r="AS46" s="295">
        <f>RC_Summary!$D20</f>
        <v>0.6</v>
      </c>
      <c r="AT46" s="295">
        <f>RC_Summary!$C20</f>
        <v>-0.4</v>
      </c>
      <c r="AU46" s="294">
        <f t="shared" ref="AU46:AU75" si="43">AR46*(1+AS46)</f>
        <v>0</v>
      </c>
      <c r="AV46" s="294">
        <f t="shared" ref="AV46:AV75" si="44">AR46*(1+AT46)</f>
        <v>0</v>
      </c>
      <c r="AW46" s="305">
        <f t="shared" ref="AW46:AW75" si="45">-(AU46-AR46)*AP46*AQ46</f>
        <v>0</v>
      </c>
      <c r="AX46" s="305">
        <f t="shared" ref="AX46:AX75" si="46">-(AV46-AR46)*AP46*AQ46</f>
        <v>0</v>
      </c>
      <c r="AY46" s="69"/>
      <c r="AZ46" s="157">
        <v>11</v>
      </c>
      <c r="BA46" s="443"/>
      <c r="BB46" s="292">
        <f>IF(IF(ISBLANK(AZ$31),0,VLOOKUP(AZ46,RFR!$B$8:$I$108,VLOOKUP('Market Risk (Interest Rate_MD)'!AZ$31,RC_Summary!$F$18:$G$24,2,0),0))&lt;0,0,IF(ISBLANK(AZ$31),0,VLOOKUP(AZ46,RFR!$B$8:$I$108,VLOOKUP('Market Risk (Interest Rate_MD)'!AZ$31,RC_Summary!$F$18:$G$24,2,0),0)))</f>
        <v>0</v>
      </c>
      <c r="BC46" s="295">
        <f>RC_Summary!$D20</f>
        <v>0.6</v>
      </c>
      <c r="BD46" s="295">
        <f>RC_Summary!$C20</f>
        <v>-0.4</v>
      </c>
      <c r="BE46" s="294">
        <f t="shared" ref="BE46:BE75" si="47">BB46*(1+BC46)</f>
        <v>0</v>
      </c>
      <c r="BF46" s="294">
        <f t="shared" ref="BF46:BF75" si="48">BB46*(1+BD46)</f>
        <v>0</v>
      </c>
      <c r="BG46" s="305">
        <f t="shared" ref="BG46:BG75" si="49">-(BE46-BB46)*AZ46*BA46</f>
        <v>0</v>
      </c>
      <c r="BH46" s="305">
        <f t="shared" ref="BH46:BH75" si="50">-(BF46-BB46)*AZ46*BA46</f>
        <v>0</v>
      </c>
      <c r="BI46" s="69"/>
      <c r="BJ46" s="157">
        <v>11</v>
      </c>
      <c r="BK46" s="443"/>
      <c r="BL46" s="292">
        <f>IF(IF(ISBLANK(BJ$31),0,VLOOKUP(BJ46,RFR!$B$8:$I$108,VLOOKUP('Market Risk (Interest Rate_MD)'!BJ$31,RC_Summary!$F$18:$G$24,2,0),0))&lt;0,0,IF(ISBLANK(BJ$31),0,VLOOKUP(BJ46,RFR!$B$8:$I$108,VLOOKUP('Market Risk (Interest Rate_MD)'!BJ$31,RC_Summary!$F$18:$G$24,2,0),0)))</f>
        <v>0</v>
      </c>
      <c r="BM46" s="295">
        <f>RC_Summary!$D20</f>
        <v>0.6</v>
      </c>
      <c r="BN46" s="295">
        <f>RC_Summary!$C20</f>
        <v>-0.4</v>
      </c>
      <c r="BO46" s="294">
        <f t="shared" ref="BO46:BO75" si="51">BL46*(1+BM46)</f>
        <v>0</v>
      </c>
      <c r="BP46" s="294">
        <f t="shared" ref="BP46:BP75" si="52">BL46*(1+BN46)</f>
        <v>0</v>
      </c>
      <c r="BQ46" s="305">
        <f t="shared" ref="BQ46:BQ75" si="53">-(BO46-BL46)*BJ46*BK46</f>
        <v>0</v>
      </c>
      <c r="BR46" s="480">
        <f t="shared" ref="BR46:BR75" si="54">-(BP46-BL46)*BJ46*BK46</f>
        <v>0</v>
      </c>
      <c r="BS46" s="472"/>
      <c r="BT46" s="472"/>
      <c r="BU46" s="472"/>
      <c r="BV46" s="472"/>
      <c r="BW46" s="472"/>
      <c r="BX46" s="472"/>
      <c r="BY46" s="472"/>
      <c r="BZ46" s="472"/>
      <c r="CA46" s="472"/>
      <c r="CB46" s="472"/>
      <c r="CC46" s="472"/>
      <c r="CD46" s="472"/>
      <c r="CE46" s="472"/>
      <c r="CF46" s="472"/>
      <c r="CG46" s="472"/>
      <c r="CH46" s="472"/>
      <c r="CI46" s="472"/>
      <c r="CJ46" s="472"/>
      <c r="CK46" s="472"/>
      <c r="CL46" s="472"/>
      <c r="CM46" s="472"/>
      <c r="CN46" s="472"/>
      <c r="CO46" s="472"/>
      <c r="CP46" s="472"/>
      <c r="CQ46" s="472"/>
      <c r="CR46" s="472"/>
      <c r="CS46" s="472"/>
      <c r="CT46" s="472"/>
      <c r="CU46" s="472"/>
      <c r="CV46" s="472"/>
      <c r="CW46" s="472"/>
      <c r="CX46" s="472"/>
      <c r="CY46" s="472"/>
      <c r="CZ46" s="472"/>
      <c r="DA46" s="472"/>
      <c r="DB46" s="472"/>
      <c r="DC46" s="472"/>
      <c r="DD46" s="472"/>
      <c r="DE46" s="472"/>
      <c r="DF46" s="472"/>
      <c r="DG46" s="472"/>
      <c r="DH46" s="472"/>
      <c r="DI46" s="472"/>
      <c r="DJ46" s="472"/>
      <c r="DK46" s="472"/>
      <c r="DL46" s="472"/>
      <c r="DM46" s="472"/>
      <c r="DN46" s="472"/>
      <c r="DO46" s="472"/>
      <c r="DP46" s="472"/>
      <c r="DQ46" s="472"/>
      <c r="DR46" s="472"/>
      <c r="DS46" s="472"/>
      <c r="DT46" s="472"/>
      <c r="DU46" s="472"/>
      <c r="DV46" s="472"/>
      <c r="DW46" s="472"/>
      <c r="DX46" s="472"/>
      <c r="DY46" s="472"/>
      <c r="DZ46" s="472"/>
      <c r="EA46" s="472"/>
      <c r="EB46" s="472"/>
      <c r="EC46" s="472"/>
      <c r="ED46" s="472"/>
      <c r="EE46" s="472"/>
      <c r="EF46" s="472"/>
      <c r="EG46" s="472"/>
      <c r="EH46" s="472"/>
      <c r="EI46" s="472"/>
      <c r="EJ46" s="472"/>
      <c r="EK46" s="472"/>
      <c r="EL46" s="472"/>
      <c r="EM46" s="472"/>
      <c r="EN46" s="472"/>
      <c r="EO46" s="472"/>
      <c r="EP46" s="472"/>
      <c r="EQ46" s="472"/>
      <c r="ER46" s="472"/>
      <c r="ES46" s="472"/>
      <c r="ET46" s="472"/>
      <c r="EU46" s="472"/>
      <c r="EV46" s="472"/>
      <c r="EW46" s="472"/>
      <c r="EX46" s="472"/>
      <c r="EY46" s="472"/>
      <c r="EZ46" s="472"/>
      <c r="FA46" s="472"/>
      <c r="FB46" s="472"/>
      <c r="FC46" s="472"/>
      <c r="FD46" s="472"/>
      <c r="FE46" s="472"/>
      <c r="FF46" s="472"/>
      <c r="FG46" s="472"/>
      <c r="FH46" s="472"/>
      <c r="FI46" s="472"/>
      <c r="FJ46" s="472"/>
      <c r="FK46" s="472"/>
      <c r="FL46" s="472"/>
      <c r="FM46" s="472"/>
      <c r="FN46" s="472"/>
      <c r="FO46" s="472"/>
      <c r="FP46" s="472"/>
      <c r="FQ46" s="472"/>
      <c r="FR46" s="472"/>
      <c r="FS46" s="472"/>
      <c r="FT46" s="472"/>
      <c r="FU46" s="472"/>
      <c r="FV46" s="472"/>
      <c r="FW46" s="472"/>
      <c r="FX46" s="472"/>
      <c r="FY46" s="472"/>
      <c r="FZ46" s="472"/>
      <c r="GA46" s="472"/>
      <c r="GB46" s="472"/>
      <c r="GC46" s="472"/>
      <c r="GD46" s="472"/>
      <c r="GE46" s="472"/>
      <c r="GF46" s="472"/>
      <c r="GG46" s="472"/>
      <c r="GH46" s="472"/>
      <c r="GI46" s="472"/>
      <c r="GJ46" s="472"/>
      <c r="GK46" s="472"/>
      <c r="GL46" s="472"/>
      <c r="GM46" s="472"/>
      <c r="GN46" s="472"/>
      <c r="GO46" s="472"/>
      <c r="GP46" s="472"/>
      <c r="GQ46" s="472"/>
      <c r="GR46" s="472"/>
      <c r="GS46" s="472"/>
      <c r="GT46" s="472"/>
      <c r="GU46" s="472"/>
      <c r="GV46" s="472"/>
      <c r="GW46" s="472"/>
      <c r="GX46" s="472"/>
      <c r="GY46" s="472"/>
      <c r="GZ46" s="472"/>
      <c r="HA46" s="472"/>
      <c r="HB46" s="472"/>
      <c r="HC46" s="472"/>
      <c r="HD46" s="472"/>
      <c r="HE46" s="472"/>
      <c r="HF46" s="472"/>
      <c r="HG46" s="472"/>
      <c r="HH46" s="472"/>
      <c r="HI46" s="472"/>
      <c r="HJ46" s="472"/>
      <c r="HK46" s="472"/>
      <c r="HL46" s="472"/>
      <c r="HM46" s="472"/>
      <c r="HN46" s="472"/>
      <c r="HO46" s="472"/>
      <c r="HP46" s="472"/>
      <c r="HQ46" s="472"/>
      <c r="HR46" s="472"/>
      <c r="HS46" s="472"/>
      <c r="HT46" s="472"/>
      <c r="HU46" s="472"/>
      <c r="HV46" s="472"/>
      <c r="HW46" s="472"/>
      <c r="HX46" s="472"/>
      <c r="HY46" s="472"/>
      <c r="HZ46" s="472"/>
      <c r="IA46" s="472"/>
      <c r="IB46" s="472"/>
      <c r="IC46" s="472"/>
      <c r="ID46" s="472"/>
      <c r="IE46" s="472"/>
      <c r="IF46" s="472"/>
      <c r="IG46" s="472"/>
      <c r="IH46" s="472"/>
      <c r="II46" s="472"/>
      <c r="IJ46" s="472"/>
      <c r="IK46" s="472"/>
      <c r="IL46" s="472"/>
      <c r="IM46" s="472"/>
      <c r="IN46" s="472"/>
      <c r="IO46" s="472"/>
      <c r="IP46" s="472"/>
      <c r="IQ46" s="472"/>
      <c r="IR46" s="472"/>
      <c r="IS46" s="472"/>
      <c r="IT46" s="472"/>
      <c r="IU46" s="472"/>
      <c r="IV46" s="472"/>
      <c r="IW46" s="472"/>
      <c r="IX46" s="472"/>
      <c r="IY46" s="472"/>
      <c r="IZ46" s="472"/>
      <c r="JA46" s="472"/>
      <c r="JB46" s="472"/>
      <c r="JC46" s="472"/>
      <c r="JD46" s="472"/>
      <c r="JE46" s="472"/>
      <c r="JF46" s="472"/>
      <c r="JG46" s="472"/>
      <c r="JH46" s="472"/>
      <c r="JI46" s="472"/>
      <c r="JJ46" s="472"/>
      <c r="JK46" s="472"/>
      <c r="JL46" s="472"/>
      <c r="JM46" s="472"/>
      <c r="JN46" s="472"/>
      <c r="JO46" s="472"/>
      <c r="JP46" s="472"/>
      <c r="JQ46" s="472"/>
      <c r="JR46" s="472"/>
      <c r="JS46" s="472"/>
      <c r="JT46" s="472"/>
      <c r="JU46" s="472"/>
      <c r="JV46" s="472"/>
      <c r="JW46" s="472"/>
      <c r="JX46" s="472"/>
      <c r="JY46" s="472"/>
      <c r="JZ46" s="472"/>
      <c r="KA46" s="472"/>
      <c r="KB46" s="472"/>
      <c r="KC46" s="472"/>
      <c r="KD46" s="472"/>
      <c r="KE46" s="472"/>
      <c r="KF46" s="472"/>
      <c r="KG46" s="472"/>
      <c r="KH46" s="472"/>
      <c r="KI46" s="472"/>
      <c r="KJ46" s="472"/>
      <c r="KK46" s="472"/>
      <c r="KL46" s="472"/>
      <c r="KM46" s="472"/>
      <c r="KN46" s="472"/>
      <c r="KO46" s="472"/>
      <c r="KP46" s="472"/>
      <c r="KQ46" s="472"/>
      <c r="KR46" s="472"/>
      <c r="KS46" s="472"/>
      <c r="KT46" s="472"/>
      <c r="KU46" s="472"/>
      <c r="KV46" s="472"/>
      <c r="KW46" s="472"/>
      <c r="KX46" s="472"/>
      <c r="KY46" s="472"/>
      <c r="KZ46" s="472"/>
      <c r="LA46" s="472"/>
      <c r="LB46" s="472"/>
      <c r="LC46" s="472"/>
      <c r="LD46" s="472"/>
      <c r="LE46" s="472"/>
      <c r="LF46" s="472"/>
      <c r="LG46" s="472"/>
      <c r="LH46" s="472"/>
      <c r="LI46" s="472"/>
      <c r="LJ46" s="472"/>
      <c r="LK46" s="472"/>
      <c r="LL46" s="472"/>
      <c r="LM46" s="472"/>
      <c r="LN46" s="472"/>
      <c r="LO46" s="472"/>
      <c r="LP46" s="472"/>
      <c r="LQ46" s="472"/>
      <c r="LR46" s="472"/>
      <c r="LS46" s="472"/>
      <c r="LT46" s="472"/>
      <c r="LU46" s="472"/>
      <c r="LV46" s="472"/>
      <c r="LW46" s="472"/>
      <c r="LX46" s="472"/>
      <c r="LY46" s="472"/>
      <c r="LZ46" s="472"/>
      <c r="MA46" s="472"/>
      <c r="MB46" s="472"/>
      <c r="MC46" s="472"/>
      <c r="MD46" s="472"/>
      <c r="ME46" s="472"/>
      <c r="MF46" s="472"/>
      <c r="MG46" s="472"/>
      <c r="MH46" s="472"/>
      <c r="MI46" s="472"/>
      <c r="MJ46" s="472"/>
      <c r="MK46" s="472"/>
      <c r="ML46" s="472"/>
      <c r="MM46" s="472"/>
      <c r="MN46" s="472"/>
      <c r="MO46" s="472"/>
      <c r="MP46" s="472"/>
      <c r="MQ46" s="472"/>
      <c r="MR46" s="472"/>
      <c r="MS46" s="472"/>
      <c r="MT46" s="472"/>
      <c r="MU46" s="472"/>
      <c r="MV46" s="472"/>
      <c r="MW46" s="472"/>
      <c r="MX46" s="472"/>
      <c r="MY46" s="472"/>
      <c r="MZ46" s="472"/>
      <c r="NA46" s="472"/>
    </row>
    <row r="47" spans="1:365" s="305" customFormat="1" x14ac:dyDescent="0.3">
      <c r="A47" s="472"/>
      <c r="B47" s="157">
        <v>12</v>
      </c>
      <c r="C47" s="443"/>
      <c r="D47" s="292">
        <f>RFR!$C21</f>
        <v>0</v>
      </c>
      <c r="E47" s="293">
        <f>RC_Summary!$D21</f>
        <v>0.55000000000000004</v>
      </c>
      <c r="F47" s="293">
        <f>RC_Summary!$C21</f>
        <v>-0.35</v>
      </c>
      <c r="G47" s="294">
        <f t="shared" si="1"/>
        <v>0</v>
      </c>
      <c r="H47" s="294">
        <f t="shared" si="2"/>
        <v>0</v>
      </c>
      <c r="I47" s="391">
        <f t="shared" si="29"/>
        <v>0</v>
      </c>
      <c r="J47" s="391">
        <f t="shared" si="30"/>
        <v>0</v>
      </c>
      <c r="K47" s="69"/>
      <c r="L47" s="157">
        <v>12</v>
      </c>
      <c r="M47" s="443"/>
      <c r="N47" s="292">
        <f>IF(IF(ISBLANK(L$31),0,VLOOKUP(L47,RFR!$B$8:$I$108,VLOOKUP('Market Risk (Interest Rate_MD)'!$L$31,RC_Summary!$F$18:$G$24,2,0),0))&lt;0,0,IF(ISBLANK(L$31),0,VLOOKUP(L47,RFR!$B$8:$I$108,VLOOKUP('Market Risk (Interest Rate_MD)'!$L$31,RC_Summary!$F$18:$G$24,2,0),0)))</f>
        <v>0</v>
      </c>
      <c r="O47" s="295">
        <f>RC_Summary!$D21</f>
        <v>0.55000000000000004</v>
      </c>
      <c r="P47" s="295">
        <f>RC_Summary!$C21</f>
        <v>-0.35</v>
      </c>
      <c r="Q47" s="294">
        <f t="shared" si="31"/>
        <v>0</v>
      </c>
      <c r="R47" s="294">
        <f t="shared" si="32"/>
        <v>0</v>
      </c>
      <c r="S47" s="305">
        <f t="shared" si="33"/>
        <v>0</v>
      </c>
      <c r="T47" s="305">
        <f t="shared" si="34"/>
        <v>0</v>
      </c>
      <c r="U47" s="69"/>
      <c r="V47" s="157">
        <v>12</v>
      </c>
      <c r="W47" s="443"/>
      <c r="X47" s="292">
        <f>IF(IF(ISBLANK(V$31),0,VLOOKUP(V47,RFR!$B$8:$I$108,VLOOKUP('Market Risk (Interest Rate_MD)'!V$31,RC_Summary!$F$18:$G$24,2,0),0))&lt;0,0,IF(ISBLANK(V$31),0,VLOOKUP(V47,RFR!$B$8:$I$108,VLOOKUP('Market Risk (Interest Rate_MD)'!V$31,RC_Summary!$F$18:$G$24,2,0),0)))</f>
        <v>0</v>
      </c>
      <c r="Y47" s="295">
        <f>RC_Summary!$D21</f>
        <v>0.55000000000000004</v>
      </c>
      <c r="Z47" s="295">
        <f>RC_Summary!$C21</f>
        <v>-0.35</v>
      </c>
      <c r="AA47" s="294">
        <f t="shared" si="35"/>
        <v>0</v>
      </c>
      <c r="AB47" s="294">
        <f t="shared" si="36"/>
        <v>0</v>
      </c>
      <c r="AC47" s="305">
        <f t="shared" si="37"/>
        <v>0</v>
      </c>
      <c r="AD47" s="305">
        <f t="shared" si="38"/>
        <v>0</v>
      </c>
      <c r="AE47" s="69"/>
      <c r="AF47" s="157">
        <v>12</v>
      </c>
      <c r="AG47" s="443"/>
      <c r="AH47" s="292">
        <f>IF(IF(ISBLANK(AF$31),0,VLOOKUP(AF47,RFR!$B$8:$I$108,VLOOKUP('Market Risk (Interest Rate_MD)'!AF$31,RC_Summary!$F$18:$G$24,2,0),0))&lt;0,0,IF(ISBLANK(AF$31),0,VLOOKUP(AF47,RFR!$B$8:$I$108,VLOOKUP('Market Risk (Interest Rate_MD)'!AF$31,RC_Summary!$F$18:$G$24,2,0),0)))</f>
        <v>0</v>
      </c>
      <c r="AI47" s="295">
        <f>RC_Summary!$D21</f>
        <v>0.55000000000000004</v>
      </c>
      <c r="AJ47" s="295">
        <f>RC_Summary!$C21</f>
        <v>-0.35</v>
      </c>
      <c r="AK47" s="294">
        <f t="shared" si="39"/>
        <v>0</v>
      </c>
      <c r="AL47" s="294">
        <f t="shared" si="40"/>
        <v>0</v>
      </c>
      <c r="AM47" s="305">
        <f t="shared" si="41"/>
        <v>0</v>
      </c>
      <c r="AN47" s="305">
        <f t="shared" si="42"/>
        <v>0</v>
      </c>
      <c r="AO47" s="69"/>
      <c r="AP47" s="157">
        <v>12</v>
      </c>
      <c r="AQ47" s="443"/>
      <c r="AR47" s="292">
        <f>IF(IF(ISBLANK(AP$31),0,VLOOKUP(AP47,RFR!$B$8:$I$108,VLOOKUP('Market Risk (Interest Rate_MD)'!AP$31,RC_Summary!$F$18:$G$24,2,0),0))&lt;0,0,IF(ISBLANK(AP$31),0,VLOOKUP(AP47,RFR!$B$8:$I$108,VLOOKUP('Market Risk (Interest Rate_MD)'!AP$31,RC_Summary!$F$18:$G$24,2,0),0)))</f>
        <v>0</v>
      </c>
      <c r="AS47" s="295">
        <f>RC_Summary!$D21</f>
        <v>0.55000000000000004</v>
      </c>
      <c r="AT47" s="295">
        <f>RC_Summary!$C21</f>
        <v>-0.35</v>
      </c>
      <c r="AU47" s="294">
        <f t="shared" si="43"/>
        <v>0</v>
      </c>
      <c r="AV47" s="294">
        <f t="shared" si="44"/>
        <v>0</v>
      </c>
      <c r="AW47" s="305">
        <f t="shared" si="45"/>
        <v>0</v>
      </c>
      <c r="AX47" s="305">
        <f t="shared" si="46"/>
        <v>0</v>
      </c>
      <c r="AY47" s="69"/>
      <c r="AZ47" s="157">
        <v>12</v>
      </c>
      <c r="BA47" s="443"/>
      <c r="BB47" s="292">
        <f>IF(IF(ISBLANK(AZ$31),0,VLOOKUP(AZ47,RFR!$B$8:$I$108,VLOOKUP('Market Risk (Interest Rate_MD)'!AZ$31,RC_Summary!$F$18:$G$24,2,0),0))&lt;0,0,IF(ISBLANK(AZ$31),0,VLOOKUP(AZ47,RFR!$B$8:$I$108,VLOOKUP('Market Risk (Interest Rate_MD)'!AZ$31,RC_Summary!$F$18:$G$24,2,0),0)))</f>
        <v>0</v>
      </c>
      <c r="BC47" s="295">
        <f>RC_Summary!$D21</f>
        <v>0.55000000000000004</v>
      </c>
      <c r="BD47" s="295">
        <f>RC_Summary!$C21</f>
        <v>-0.35</v>
      </c>
      <c r="BE47" s="294">
        <f t="shared" si="47"/>
        <v>0</v>
      </c>
      <c r="BF47" s="294">
        <f t="shared" si="48"/>
        <v>0</v>
      </c>
      <c r="BG47" s="305">
        <f t="shared" si="49"/>
        <v>0</v>
      </c>
      <c r="BH47" s="305">
        <f t="shared" si="50"/>
        <v>0</v>
      </c>
      <c r="BI47" s="69"/>
      <c r="BJ47" s="157">
        <v>12</v>
      </c>
      <c r="BK47" s="443"/>
      <c r="BL47" s="292">
        <f>IF(IF(ISBLANK(BJ$31),0,VLOOKUP(BJ47,RFR!$B$8:$I$108,VLOOKUP('Market Risk (Interest Rate_MD)'!BJ$31,RC_Summary!$F$18:$G$24,2,0),0))&lt;0,0,IF(ISBLANK(BJ$31),0,VLOOKUP(BJ47,RFR!$B$8:$I$108,VLOOKUP('Market Risk (Interest Rate_MD)'!BJ$31,RC_Summary!$F$18:$G$24,2,0),0)))</f>
        <v>0</v>
      </c>
      <c r="BM47" s="295">
        <f>RC_Summary!$D21</f>
        <v>0.55000000000000004</v>
      </c>
      <c r="BN47" s="295">
        <f>RC_Summary!$C21</f>
        <v>-0.35</v>
      </c>
      <c r="BO47" s="294">
        <f t="shared" si="51"/>
        <v>0</v>
      </c>
      <c r="BP47" s="294">
        <f t="shared" si="52"/>
        <v>0</v>
      </c>
      <c r="BQ47" s="305">
        <f t="shared" si="53"/>
        <v>0</v>
      </c>
      <c r="BR47" s="480">
        <f t="shared" si="54"/>
        <v>0</v>
      </c>
      <c r="BS47" s="472"/>
      <c r="BT47" s="472"/>
      <c r="BU47" s="472"/>
      <c r="BV47" s="472"/>
      <c r="BW47" s="472"/>
      <c r="BX47" s="472"/>
      <c r="BY47" s="472"/>
      <c r="BZ47" s="472"/>
      <c r="CA47" s="472"/>
      <c r="CB47" s="472"/>
      <c r="CC47" s="472"/>
      <c r="CD47" s="472"/>
      <c r="CE47" s="472"/>
      <c r="CF47" s="472"/>
      <c r="CG47" s="472"/>
      <c r="CH47" s="472"/>
      <c r="CI47" s="472"/>
      <c r="CJ47" s="472"/>
      <c r="CK47" s="472"/>
      <c r="CL47" s="472"/>
      <c r="CM47" s="472"/>
      <c r="CN47" s="472"/>
      <c r="CO47" s="472"/>
      <c r="CP47" s="472"/>
      <c r="CQ47" s="472"/>
      <c r="CR47" s="472"/>
      <c r="CS47" s="472"/>
      <c r="CT47" s="472"/>
      <c r="CU47" s="472"/>
      <c r="CV47" s="472"/>
      <c r="CW47" s="472"/>
      <c r="CX47" s="472"/>
      <c r="CY47" s="472"/>
      <c r="CZ47" s="472"/>
      <c r="DA47" s="472"/>
      <c r="DB47" s="472"/>
      <c r="DC47" s="472"/>
      <c r="DD47" s="472"/>
      <c r="DE47" s="472"/>
      <c r="DF47" s="472"/>
      <c r="DG47" s="472"/>
      <c r="DH47" s="472"/>
      <c r="DI47" s="472"/>
      <c r="DJ47" s="472"/>
      <c r="DK47" s="472"/>
      <c r="DL47" s="472"/>
      <c r="DM47" s="472"/>
      <c r="DN47" s="472"/>
      <c r="DO47" s="472"/>
      <c r="DP47" s="472"/>
      <c r="DQ47" s="472"/>
      <c r="DR47" s="472"/>
      <c r="DS47" s="472"/>
      <c r="DT47" s="472"/>
      <c r="DU47" s="472"/>
      <c r="DV47" s="472"/>
      <c r="DW47" s="472"/>
      <c r="DX47" s="472"/>
      <c r="DY47" s="472"/>
      <c r="DZ47" s="472"/>
      <c r="EA47" s="472"/>
      <c r="EB47" s="472"/>
      <c r="EC47" s="472"/>
      <c r="ED47" s="472"/>
      <c r="EE47" s="472"/>
      <c r="EF47" s="472"/>
      <c r="EG47" s="472"/>
      <c r="EH47" s="472"/>
      <c r="EI47" s="472"/>
      <c r="EJ47" s="472"/>
      <c r="EK47" s="472"/>
      <c r="EL47" s="472"/>
      <c r="EM47" s="472"/>
      <c r="EN47" s="472"/>
      <c r="EO47" s="472"/>
      <c r="EP47" s="472"/>
      <c r="EQ47" s="472"/>
      <c r="ER47" s="472"/>
      <c r="ES47" s="472"/>
      <c r="ET47" s="472"/>
      <c r="EU47" s="472"/>
      <c r="EV47" s="472"/>
      <c r="EW47" s="472"/>
      <c r="EX47" s="472"/>
      <c r="EY47" s="472"/>
      <c r="EZ47" s="472"/>
      <c r="FA47" s="472"/>
      <c r="FB47" s="472"/>
      <c r="FC47" s="472"/>
      <c r="FD47" s="472"/>
      <c r="FE47" s="472"/>
      <c r="FF47" s="472"/>
      <c r="FG47" s="472"/>
      <c r="FH47" s="472"/>
      <c r="FI47" s="472"/>
      <c r="FJ47" s="472"/>
      <c r="FK47" s="472"/>
      <c r="FL47" s="472"/>
      <c r="FM47" s="472"/>
      <c r="FN47" s="472"/>
      <c r="FO47" s="472"/>
      <c r="FP47" s="472"/>
      <c r="FQ47" s="472"/>
      <c r="FR47" s="472"/>
      <c r="FS47" s="472"/>
      <c r="FT47" s="472"/>
      <c r="FU47" s="472"/>
      <c r="FV47" s="472"/>
      <c r="FW47" s="472"/>
      <c r="FX47" s="472"/>
      <c r="FY47" s="472"/>
      <c r="FZ47" s="472"/>
      <c r="GA47" s="472"/>
      <c r="GB47" s="472"/>
      <c r="GC47" s="472"/>
      <c r="GD47" s="472"/>
      <c r="GE47" s="472"/>
      <c r="GF47" s="472"/>
      <c r="GG47" s="472"/>
      <c r="GH47" s="472"/>
      <c r="GI47" s="472"/>
      <c r="GJ47" s="472"/>
      <c r="GK47" s="472"/>
      <c r="GL47" s="472"/>
      <c r="GM47" s="472"/>
      <c r="GN47" s="472"/>
      <c r="GO47" s="472"/>
      <c r="GP47" s="472"/>
      <c r="GQ47" s="472"/>
      <c r="GR47" s="472"/>
      <c r="GS47" s="472"/>
      <c r="GT47" s="472"/>
      <c r="GU47" s="472"/>
      <c r="GV47" s="472"/>
      <c r="GW47" s="472"/>
      <c r="GX47" s="472"/>
      <c r="GY47" s="472"/>
      <c r="GZ47" s="472"/>
      <c r="HA47" s="472"/>
      <c r="HB47" s="472"/>
      <c r="HC47" s="472"/>
      <c r="HD47" s="472"/>
      <c r="HE47" s="472"/>
      <c r="HF47" s="472"/>
      <c r="HG47" s="472"/>
      <c r="HH47" s="472"/>
      <c r="HI47" s="472"/>
      <c r="HJ47" s="472"/>
      <c r="HK47" s="472"/>
      <c r="HL47" s="472"/>
      <c r="HM47" s="472"/>
      <c r="HN47" s="472"/>
      <c r="HO47" s="472"/>
      <c r="HP47" s="472"/>
      <c r="HQ47" s="472"/>
      <c r="HR47" s="472"/>
      <c r="HS47" s="472"/>
      <c r="HT47" s="472"/>
      <c r="HU47" s="472"/>
      <c r="HV47" s="472"/>
      <c r="HW47" s="472"/>
      <c r="HX47" s="472"/>
      <c r="HY47" s="472"/>
      <c r="HZ47" s="472"/>
      <c r="IA47" s="472"/>
      <c r="IB47" s="472"/>
      <c r="IC47" s="472"/>
      <c r="ID47" s="472"/>
      <c r="IE47" s="472"/>
      <c r="IF47" s="472"/>
      <c r="IG47" s="472"/>
      <c r="IH47" s="472"/>
      <c r="II47" s="472"/>
      <c r="IJ47" s="472"/>
      <c r="IK47" s="472"/>
      <c r="IL47" s="472"/>
      <c r="IM47" s="472"/>
      <c r="IN47" s="472"/>
      <c r="IO47" s="472"/>
      <c r="IP47" s="472"/>
      <c r="IQ47" s="472"/>
      <c r="IR47" s="472"/>
      <c r="IS47" s="472"/>
      <c r="IT47" s="472"/>
      <c r="IU47" s="472"/>
      <c r="IV47" s="472"/>
      <c r="IW47" s="472"/>
      <c r="IX47" s="472"/>
      <c r="IY47" s="472"/>
      <c r="IZ47" s="472"/>
      <c r="JA47" s="472"/>
      <c r="JB47" s="472"/>
      <c r="JC47" s="472"/>
      <c r="JD47" s="472"/>
      <c r="JE47" s="472"/>
      <c r="JF47" s="472"/>
      <c r="JG47" s="472"/>
      <c r="JH47" s="472"/>
      <c r="JI47" s="472"/>
      <c r="JJ47" s="472"/>
      <c r="JK47" s="472"/>
      <c r="JL47" s="472"/>
      <c r="JM47" s="472"/>
      <c r="JN47" s="472"/>
      <c r="JO47" s="472"/>
      <c r="JP47" s="472"/>
      <c r="JQ47" s="472"/>
      <c r="JR47" s="472"/>
      <c r="JS47" s="472"/>
      <c r="JT47" s="472"/>
      <c r="JU47" s="472"/>
      <c r="JV47" s="472"/>
      <c r="JW47" s="472"/>
      <c r="JX47" s="472"/>
      <c r="JY47" s="472"/>
      <c r="JZ47" s="472"/>
      <c r="KA47" s="472"/>
      <c r="KB47" s="472"/>
      <c r="KC47" s="472"/>
      <c r="KD47" s="472"/>
      <c r="KE47" s="472"/>
      <c r="KF47" s="472"/>
      <c r="KG47" s="472"/>
      <c r="KH47" s="472"/>
      <c r="KI47" s="472"/>
      <c r="KJ47" s="472"/>
      <c r="KK47" s="472"/>
      <c r="KL47" s="472"/>
      <c r="KM47" s="472"/>
      <c r="KN47" s="472"/>
      <c r="KO47" s="472"/>
      <c r="KP47" s="472"/>
      <c r="KQ47" s="472"/>
      <c r="KR47" s="472"/>
      <c r="KS47" s="472"/>
      <c r="KT47" s="472"/>
      <c r="KU47" s="472"/>
      <c r="KV47" s="472"/>
      <c r="KW47" s="472"/>
      <c r="KX47" s="472"/>
      <c r="KY47" s="472"/>
      <c r="KZ47" s="472"/>
      <c r="LA47" s="472"/>
      <c r="LB47" s="472"/>
      <c r="LC47" s="472"/>
      <c r="LD47" s="472"/>
      <c r="LE47" s="472"/>
      <c r="LF47" s="472"/>
      <c r="LG47" s="472"/>
      <c r="LH47" s="472"/>
      <c r="LI47" s="472"/>
      <c r="LJ47" s="472"/>
      <c r="LK47" s="472"/>
      <c r="LL47" s="472"/>
      <c r="LM47" s="472"/>
      <c r="LN47" s="472"/>
      <c r="LO47" s="472"/>
      <c r="LP47" s="472"/>
      <c r="LQ47" s="472"/>
      <c r="LR47" s="472"/>
      <c r="LS47" s="472"/>
      <c r="LT47" s="472"/>
      <c r="LU47" s="472"/>
      <c r="LV47" s="472"/>
      <c r="LW47" s="472"/>
      <c r="LX47" s="472"/>
      <c r="LY47" s="472"/>
      <c r="LZ47" s="472"/>
      <c r="MA47" s="472"/>
      <c r="MB47" s="472"/>
      <c r="MC47" s="472"/>
      <c r="MD47" s="472"/>
      <c r="ME47" s="472"/>
      <c r="MF47" s="472"/>
      <c r="MG47" s="472"/>
      <c r="MH47" s="472"/>
      <c r="MI47" s="472"/>
      <c r="MJ47" s="472"/>
      <c r="MK47" s="472"/>
      <c r="ML47" s="472"/>
      <c r="MM47" s="472"/>
      <c r="MN47" s="472"/>
      <c r="MO47" s="472"/>
      <c r="MP47" s="472"/>
      <c r="MQ47" s="472"/>
      <c r="MR47" s="472"/>
      <c r="MS47" s="472"/>
      <c r="MT47" s="472"/>
      <c r="MU47" s="472"/>
      <c r="MV47" s="472"/>
      <c r="MW47" s="472"/>
      <c r="MX47" s="472"/>
      <c r="MY47" s="472"/>
      <c r="MZ47" s="472"/>
      <c r="NA47" s="472"/>
    </row>
    <row r="48" spans="1:365" s="305" customFormat="1" x14ac:dyDescent="0.3">
      <c r="A48" s="472"/>
      <c r="B48" s="157">
        <v>13</v>
      </c>
      <c r="C48" s="443"/>
      <c r="D48" s="292">
        <f>RFR!$C22</f>
        <v>0</v>
      </c>
      <c r="E48" s="293">
        <f>RC_Summary!$D22</f>
        <v>0.55000000000000004</v>
      </c>
      <c r="F48" s="293">
        <f>RC_Summary!$C22</f>
        <v>-0.35</v>
      </c>
      <c r="G48" s="294">
        <f t="shared" si="1"/>
        <v>0</v>
      </c>
      <c r="H48" s="294">
        <f t="shared" si="2"/>
        <v>0</v>
      </c>
      <c r="I48" s="391">
        <f t="shared" si="29"/>
        <v>0</v>
      </c>
      <c r="J48" s="391">
        <f t="shared" si="30"/>
        <v>0</v>
      </c>
      <c r="K48" s="69"/>
      <c r="L48" s="157">
        <v>13</v>
      </c>
      <c r="M48" s="443"/>
      <c r="N48" s="292">
        <f>IF(IF(ISBLANK(L$31),0,VLOOKUP(L48,RFR!$B$8:$I$108,VLOOKUP('Market Risk (Interest Rate_MD)'!$L$31,RC_Summary!$F$18:$G$24,2,0),0))&lt;0,0,IF(ISBLANK(L$31),0,VLOOKUP(L48,RFR!$B$8:$I$108,VLOOKUP('Market Risk (Interest Rate_MD)'!$L$31,RC_Summary!$F$18:$G$24,2,0),0)))</f>
        <v>0</v>
      </c>
      <c r="O48" s="295">
        <f>RC_Summary!$D22</f>
        <v>0.55000000000000004</v>
      </c>
      <c r="P48" s="295">
        <f>RC_Summary!$C22</f>
        <v>-0.35</v>
      </c>
      <c r="Q48" s="294">
        <f t="shared" si="31"/>
        <v>0</v>
      </c>
      <c r="R48" s="294">
        <f t="shared" si="32"/>
        <v>0</v>
      </c>
      <c r="S48" s="305">
        <f t="shared" si="33"/>
        <v>0</v>
      </c>
      <c r="T48" s="305">
        <f t="shared" si="34"/>
        <v>0</v>
      </c>
      <c r="U48" s="69"/>
      <c r="V48" s="157">
        <v>13</v>
      </c>
      <c r="W48" s="443"/>
      <c r="X48" s="292">
        <f>IF(IF(ISBLANK(V$31),0,VLOOKUP(V48,RFR!$B$8:$I$108,VLOOKUP('Market Risk (Interest Rate_MD)'!V$31,RC_Summary!$F$18:$G$24,2,0),0))&lt;0,0,IF(ISBLANK(V$31),0,VLOOKUP(V48,RFR!$B$8:$I$108,VLOOKUP('Market Risk (Interest Rate_MD)'!V$31,RC_Summary!$F$18:$G$24,2,0),0)))</f>
        <v>0</v>
      </c>
      <c r="Y48" s="295">
        <f>RC_Summary!$D22</f>
        <v>0.55000000000000004</v>
      </c>
      <c r="Z48" s="295">
        <f>RC_Summary!$C22</f>
        <v>-0.35</v>
      </c>
      <c r="AA48" s="294">
        <f t="shared" si="35"/>
        <v>0</v>
      </c>
      <c r="AB48" s="294">
        <f t="shared" si="36"/>
        <v>0</v>
      </c>
      <c r="AC48" s="305">
        <f t="shared" si="37"/>
        <v>0</v>
      </c>
      <c r="AD48" s="305">
        <f t="shared" si="38"/>
        <v>0</v>
      </c>
      <c r="AE48" s="69"/>
      <c r="AF48" s="157">
        <v>13</v>
      </c>
      <c r="AG48" s="443"/>
      <c r="AH48" s="292">
        <f>IF(IF(ISBLANK(AF$31),0,VLOOKUP(AF48,RFR!$B$8:$I$108,VLOOKUP('Market Risk (Interest Rate_MD)'!AF$31,RC_Summary!$F$18:$G$24,2,0),0))&lt;0,0,IF(ISBLANK(AF$31),0,VLOOKUP(AF48,RFR!$B$8:$I$108,VLOOKUP('Market Risk (Interest Rate_MD)'!AF$31,RC_Summary!$F$18:$G$24,2,0),0)))</f>
        <v>0</v>
      </c>
      <c r="AI48" s="295">
        <f>RC_Summary!$D22</f>
        <v>0.55000000000000004</v>
      </c>
      <c r="AJ48" s="295">
        <f>RC_Summary!$C22</f>
        <v>-0.35</v>
      </c>
      <c r="AK48" s="294">
        <f t="shared" si="39"/>
        <v>0</v>
      </c>
      <c r="AL48" s="294">
        <f t="shared" si="40"/>
        <v>0</v>
      </c>
      <c r="AM48" s="305">
        <f t="shared" si="41"/>
        <v>0</v>
      </c>
      <c r="AN48" s="305">
        <f t="shared" si="42"/>
        <v>0</v>
      </c>
      <c r="AO48" s="69"/>
      <c r="AP48" s="157">
        <v>13</v>
      </c>
      <c r="AQ48" s="443"/>
      <c r="AR48" s="292">
        <f>IF(IF(ISBLANK(AP$31),0,VLOOKUP(AP48,RFR!$B$8:$I$108,VLOOKUP('Market Risk (Interest Rate_MD)'!AP$31,RC_Summary!$F$18:$G$24,2,0),0))&lt;0,0,IF(ISBLANK(AP$31),0,VLOOKUP(AP48,RFR!$B$8:$I$108,VLOOKUP('Market Risk (Interest Rate_MD)'!AP$31,RC_Summary!$F$18:$G$24,2,0),0)))</f>
        <v>0</v>
      </c>
      <c r="AS48" s="295">
        <f>RC_Summary!$D22</f>
        <v>0.55000000000000004</v>
      </c>
      <c r="AT48" s="295">
        <f>RC_Summary!$C22</f>
        <v>-0.35</v>
      </c>
      <c r="AU48" s="294">
        <f t="shared" si="43"/>
        <v>0</v>
      </c>
      <c r="AV48" s="294">
        <f t="shared" si="44"/>
        <v>0</v>
      </c>
      <c r="AW48" s="305">
        <f t="shared" si="45"/>
        <v>0</v>
      </c>
      <c r="AX48" s="305">
        <f t="shared" si="46"/>
        <v>0</v>
      </c>
      <c r="AY48" s="69"/>
      <c r="AZ48" s="157">
        <v>13</v>
      </c>
      <c r="BA48" s="443"/>
      <c r="BB48" s="292">
        <f>IF(IF(ISBLANK(AZ$31),0,VLOOKUP(AZ48,RFR!$B$8:$I$108,VLOOKUP('Market Risk (Interest Rate_MD)'!AZ$31,RC_Summary!$F$18:$G$24,2,0),0))&lt;0,0,IF(ISBLANK(AZ$31),0,VLOOKUP(AZ48,RFR!$B$8:$I$108,VLOOKUP('Market Risk (Interest Rate_MD)'!AZ$31,RC_Summary!$F$18:$G$24,2,0),0)))</f>
        <v>0</v>
      </c>
      <c r="BC48" s="295">
        <f>RC_Summary!$D22</f>
        <v>0.55000000000000004</v>
      </c>
      <c r="BD48" s="295">
        <f>RC_Summary!$C22</f>
        <v>-0.35</v>
      </c>
      <c r="BE48" s="294">
        <f t="shared" si="47"/>
        <v>0</v>
      </c>
      <c r="BF48" s="294">
        <f t="shared" si="48"/>
        <v>0</v>
      </c>
      <c r="BG48" s="305">
        <f t="shared" si="49"/>
        <v>0</v>
      </c>
      <c r="BH48" s="305">
        <f t="shared" si="50"/>
        <v>0</v>
      </c>
      <c r="BI48" s="69"/>
      <c r="BJ48" s="157">
        <v>13</v>
      </c>
      <c r="BK48" s="443"/>
      <c r="BL48" s="292">
        <f>IF(IF(ISBLANK(BJ$31),0,VLOOKUP(BJ48,RFR!$B$8:$I$108,VLOOKUP('Market Risk (Interest Rate_MD)'!BJ$31,RC_Summary!$F$18:$G$24,2,0),0))&lt;0,0,IF(ISBLANK(BJ$31),0,VLOOKUP(BJ48,RFR!$B$8:$I$108,VLOOKUP('Market Risk (Interest Rate_MD)'!BJ$31,RC_Summary!$F$18:$G$24,2,0),0)))</f>
        <v>0</v>
      </c>
      <c r="BM48" s="295">
        <f>RC_Summary!$D22</f>
        <v>0.55000000000000004</v>
      </c>
      <c r="BN48" s="295">
        <f>RC_Summary!$C22</f>
        <v>-0.35</v>
      </c>
      <c r="BO48" s="294">
        <f t="shared" si="51"/>
        <v>0</v>
      </c>
      <c r="BP48" s="294">
        <f t="shared" si="52"/>
        <v>0</v>
      </c>
      <c r="BQ48" s="305">
        <f t="shared" si="53"/>
        <v>0</v>
      </c>
      <c r="BR48" s="480">
        <f t="shared" si="54"/>
        <v>0</v>
      </c>
      <c r="BS48" s="472"/>
      <c r="BT48" s="472"/>
      <c r="BU48" s="472"/>
      <c r="BV48" s="472"/>
      <c r="BW48" s="472"/>
      <c r="BX48" s="472"/>
      <c r="BY48" s="472"/>
      <c r="BZ48" s="472"/>
      <c r="CA48" s="472"/>
      <c r="CB48" s="472"/>
      <c r="CC48" s="472"/>
      <c r="CD48" s="472"/>
      <c r="CE48" s="472"/>
      <c r="CF48" s="472"/>
      <c r="CG48" s="472"/>
      <c r="CH48" s="472"/>
      <c r="CI48" s="472"/>
      <c r="CJ48" s="472"/>
      <c r="CK48" s="472"/>
      <c r="CL48" s="472"/>
      <c r="CM48" s="472"/>
      <c r="CN48" s="472"/>
      <c r="CO48" s="472"/>
      <c r="CP48" s="472"/>
      <c r="CQ48" s="472"/>
      <c r="CR48" s="472"/>
      <c r="CS48" s="472"/>
      <c r="CT48" s="472"/>
      <c r="CU48" s="472"/>
      <c r="CV48" s="472"/>
      <c r="CW48" s="472"/>
      <c r="CX48" s="472"/>
      <c r="CY48" s="472"/>
      <c r="CZ48" s="472"/>
      <c r="DA48" s="472"/>
      <c r="DB48" s="472"/>
      <c r="DC48" s="472"/>
      <c r="DD48" s="472"/>
      <c r="DE48" s="472"/>
      <c r="DF48" s="472"/>
      <c r="DG48" s="472"/>
      <c r="DH48" s="472"/>
      <c r="DI48" s="472"/>
      <c r="DJ48" s="472"/>
      <c r="DK48" s="472"/>
      <c r="DL48" s="472"/>
      <c r="DM48" s="472"/>
      <c r="DN48" s="472"/>
      <c r="DO48" s="472"/>
      <c r="DP48" s="472"/>
      <c r="DQ48" s="472"/>
      <c r="DR48" s="472"/>
      <c r="DS48" s="472"/>
      <c r="DT48" s="472"/>
      <c r="DU48" s="472"/>
      <c r="DV48" s="472"/>
      <c r="DW48" s="472"/>
      <c r="DX48" s="472"/>
      <c r="DY48" s="472"/>
      <c r="DZ48" s="472"/>
      <c r="EA48" s="472"/>
      <c r="EB48" s="472"/>
      <c r="EC48" s="472"/>
      <c r="ED48" s="472"/>
      <c r="EE48" s="472"/>
      <c r="EF48" s="472"/>
      <c r="EG48" s="472"/>
      <c r="EH48" s="472"/>
      <c r="EI48" s="472"/>
      <c r="EJ48" s="472"/>
      <c r="EK48" s="472"/>
      <c r="EL48" s="472"/>
      <c r="EM48" s="472"/>
      <c r="EN48" s="472"/>
      <c r="EO48" s="472"/>
      <c r="EP48" s="472"/>
      <c r="EQ48" s="472"/>
      <c r="ER48" s="472"/>
      <c r="ES48" s="472"/>
      <c r="ET48" s="472"/>
      <c r="EU48" s="472"/>
      <c r="EV48" s="472"/>
      <c r="EW48" s="472"/>
      <c r="EX48" s="472"/>
      <c r="EY48" s="472"/>
      <c r="EZ48" s="472"/>
      <c r="FA48" s="472"/>
      <c r="FB48" s="472"/>
      <c r="FC48" s="472"/>
      <c r="FD48" s="472"/>
      <c r="FE48" s="472"/>
      <c r="FF48" s="472"/>
      <c r="FG48" s="472"/>
      <c r="FH48" s="472"/>
      <c r="FI48" s="472"/>
      <c r="FJ48" s="472"/>
      <c r="FK48" s="472"/>
      <c r="FL48" s="472"/>
      <c r="FM48" s="472"/>
      <c r="FN48" s="472"/>
      <c r="FO48" s="472"/>
      <c r="FP48" s="472"/>
      <c r="FQ48" s="472"/>
      <c r="FR48" s="472"/>
      <c r="FS48" s="472"/>
      <c r="FT48" s="472"/>
      <c r="FU48" s="472"/>
      <c r="FV48" s="472"/>
      <c r="FW48" s="472"/>
      <c r="FX48" s="472"/>
      <c r="FY48" s="472"/>
      <c r="FZ48" s="472"/>
      <c r="GA48" s="472"/>
      <c r="GB48" s="472"/>
      <c r="GC48" s="472"/>
      <c r="GD48" s="472"/>
      <c r="GE48" s="472"/>
      <c r="GF48" s="472"/>
      <c r="GG48" s="472"/>
      <c r="GH48" s="472"/>
      <c r="GI48" s="472"/>
      <c r="GJ48" s="472"/>
      <c r="GK48" s="472"/>
      <c r="GL48" s="472"/>
      <c r="GM48" s="472"/>
      <c r="GN48" s="472"/>
      <c r="GO48" s="472"/>
      <c r="GP48" s="472"/>
      <c r="GQ48" s="472"/>
      <c r="GR48" s="472"/>
      <c r="GS48" s="472"/>
      <c r="GT48" s="472"/>
      <c r="GU48" s="472"/>
      <c r="GV48" s="472"/>
      <c r="GW48" s="472"/>
      <c r="GX48" s="472"/>
      <c r="GY48" s="472"/>
      <c r="GZ48" s="472"/>
      <c r="HA48" s="472"/>
      <c r="HB48" s="472"/>
      <c r="HC48" s="472"/>
      <c r="HD48" s="472"/>
      <c r="HE48" s="472"/>
      <c r="HF48" s="472"/>
      <c r="HG48" s="472"/>
      <c r="HH48" s="472"/>
      <c r="HI48" s="472"/>
      <c r="HJ48" s="472"/>
      <c r="HK48" s="472"/>
      <c r="HL48" s="472"/>
      <c r="HM48" s="472"/>
      <c r="HN48" s="472"/>
      <c r="HO48" s="472"/>
      <c r="HP48" s="472"/>
      <c r="HQ48" s="472"/>
      <c r="HR48" s="472"/>
      <c r="HS48" s="472"/>
      <c r="HT48" s="472"/>
      <c r="HU48" s="472"/>
      <c r="HV48" s="472"/>
      <c r="HW48" s="472"/>
      <c r="HX48" s="472"/>
      <c r="HY48" s="472"/>
      <c r="HZ48" s="472"/>
      <c r="IA48" s="472"/>
      <c r="IB48" s="472"/>
      <c r="IC48" s="472"/>
      <c r="ID48" s="472"/>
      <c r="IE48" s="472"/>
      <c r="IF48" s="472"/>
      <c r="IG48" s="472"/>
      <c r="IH48" s="472"/>
      <c r="II48" s="472"/>
      <c r="IJ48" s="472"/>
      <c r="IK48" s="472"/>
      <c r="IL48" s="472"/>
      <c r="IM48" s="472"/>
      <c r="IN48" s="472"/>
      <c r="IO48" s="472"/>
      <c r="IP48" s="472"/>
      <c r="IQ48" s="472"/>
      <c r="IR48" s="472"/>
      <c r="IS48" s="472"/>
      <c r="IT48" s="472"/>
      <c r="IU48" s="472"/>
      <c r="IV48" s="472"/>
      <c r="IW48" s="472"/>
      <c r="IX48" s="472"/>
      <c r="IY48" s="472"/>
      <c r="IZ48" s="472"/>
      <c r="JA48" s="472"/>
      <c r="JB48" s="472"/>
      <c r="JC48" s="472"/>
      <c r="JD48" s="472"/>
      <c r="JE48" s="472"/>
      <c r="JF48" s="472"/>
      <c r="JG48" s="472"/>
      <c r="JH48" s="472"/>
      <c r="JI48" s="472"/>
      <c r="JJ48" s="472"/>
      <c r="JK48" s="472"/>
      <c r="JL48" s="472"/>
      <c r="JM48" s="472"/>
      <c r="JN48" s="472"/>
      <c r="JO48" s="472"/>
      <c r="JP48" s="472"/>
      <c r="JQ48" s="472"/>
      <c r="JR48" s="472"/>
      <c r="JS48" s="472"/>
      <c r="JT48" s="472"/>
      <c r="JU48" s="472"/>
      <c r="JV48" s="472"/>
      <c r="JW48" s="472"/>
      <c r="JX48" s="472"/>
      <c r="JY48" s="472"/>
      <c r="JZ48" s="472"/>
      <c r="KA48" s="472"/>
      <c r="KB48" s="472"/>
      <c r="KC48" s="472"/>
      <c r="KD48" s="472"/>
      <c r="KE48" s="472"/>
      <c r="KF48" s="472"/>
      <c r="KG48" s="472"/>
      <c r="KH48" s="472"/>
      <c r="KI48" s="472"/>
      <c r="KJ48" s="472"/>
      <c r="KK48" s="472"/>
      <c r="KL48" s="472"/>
      <c r="KM48" s="472"/>
      <c r="KN48" s="472"/>
      <c r="KO48" s="472"/>
      <c r="KP48" s="472"/>
      <c r="KQ48" s="472"/>
      <c r="KR48" s="472"/>
      <c r="KS48" s="472"/>
      <c r="KT48" s="472"/>
      <c r="KU48" s="472"/>
      <c r="KV48" s="472"/>
      <c r="KW48" s="472"/>
      <c r="KX48" s="472"/>
      <c r="KY48" s="472"/>
      <c r="KZ48" s="472"/>
      <c r="LA48" s="472"/>
      <c r="LB48" s="472"/>
      <c r="LC48" s="472"/>
      <c r="LD48" s="472"/>
      <c r="LE48" s="472"/>
      <c r="LF48" s="472"/>
      <c r="LG48" s="472"/>
      <c r="LH48" s="472"/>
      <c r="LI48" s="472"/>
      <c r="LJ48" s="472"/>
      <c r="LK48" s="472"/>
      <c r="LL48" s="472"/>
      <c r="LM48" s="472"/>
      <c r="LN48" s="472"/>
      <c r="LO48" s="472"/>
      <c r="LP48" s="472"/>
      <c r="LQ48" s="472"/>
      <c r="LR48" s="472"/>
      <c r="LS48" s="472"/>
      <c r="LT48" s="472"/>
      <c r="LU48" s="472"/>
      <c r="LV48" s="472"/>
      <c r="LW48" s="472"/>
      <c r="LX48" s="472"/>
      <c r="LY48" s="472"/>
      <c r="LZ48" s="472"/>
      <c r="MA48" s="472"/>
      <c r="MB48" s="472"/>
      <c r="MC48" s="472"/>
      <c r="MD48" s="472"/>
      <c r="ME48" s="472"/>
      <c r="MF48" s="472"/>
      <c r="MG48" s="472"/>
      <c r="MH48" s="472"/>
      <c r="MI48" s="472"/>
      <c r="MJ48" s="472"/>
      <c r="MK48" s="472"/>
      <c r="ML48" s="472"/>
      <c r="MM48" s="472"/>
      <c r="MN48" s="472"/>
      <c r="MO48" s="472"/>
      <c r="MP48" s="472"/>
      <c r="MQ48" s="472"/>
      <c r="MR48" s="472"/>
      <c r="MS48" s="472"/>
      <c r="MT48" s="472"/>
      <c r="MU48" s="472"/>
      <c r="MV48" s="472"/>
      <c r="MW48" s="472"/>
      <c r="MX48" s="472"/>
      <c r="MY48" s="472"/>
      <c r="MZ48" s="472"/>
      <c r="NA48" s="472"/>
    </row>
    <row r="49" spans="1:365" s="305" customFormat="1" x14ac:dyDescent="0.3">
      <c r="A49" s="472"/>
      <c r="B49" s="157">
        <v>14</v>
      </c>
      <c r="C49" s="443"/>
      <c r="D49" s="292">
        <f>RFR!$C23</f>
        <v>0</v>
      </c>
      <c r="E49" s="293">
        <f>RC_Summary!$D23</f>
        <v>0.5</v>
      </c>
      <c r="F49" s="293">
        <f>RC_Summary!$C23</f>
        <v>-0.3</v>
      </c>
      <c r="G49" s="294">
        <f t="shared" si="1"/>
        <v>0</v>
      </c>
      <c r="H49" s="294">
        <f t="shared" si="2"/>
        <v>0</v>
      </c>
      <c r="I49" s="391">
        <f t="shared" si="29"/>
        <v>0</v>
      </c>
      <c r="J49" s="391">
        <f t="shared" si="30"/>
        <v>0</v>
      </c>
      <c r="K49" s="69"/>
      <c r="L49" s="157">
        <v>14</v>
      </c>
      <c r="M49" s="443"/>
      <c r="N49" s="292">
        <f>IF(IF(ISBLANK(L$31),0,VLOOKUP(L49,RFR!$B$8:$I$108,VLOOKUP('Market Risk (Interest Rate_MD)'!$L$31,RC_Summary!$F$18:$G$24,2,0),0))&lt;0,0,IF(ISBLANK(L$31),0,VLOOKUP(L49,RFR!$B$8:$I$108,VLOOKUP('Market Risk (Interest Rate_MD)'!$L$31,RC_Summary!$F$18:$G$24,2,0),0)))</f>
        <v>0</v>
      </c>
      <c r="O49" s="295">
        <f>RC_Summary!$D23</f>
        <v>0.5</v>
      </c>
      <c r="P49" s="295">
        <f>RC_Summary!$C23</f>
        <v>-0.3</v>
      </c>
      <c r="Q49" s="294">
        <f t="shared" si="31"/>
        <v>0</v>
      </c>
      <c r="R49" s="294">
        <f t="shared" si="32"/>
        <v>0</v>
      </c>
      <c r="S49" s="305">
        <f t="shared" si="33"/>
        <v>0</v>
      </c>
      <c r="T49" s="305">
        <f t="shared" si="34"/>
        <v>0</v>
      </c>
      <c r="U49" s="69"/>
      <c r="V49" s="157">
        <v>14</v>
      </c>
      <c r="W49" s="443"/>
      <c r="X49" s="292">
        <f>IF(IF(ISBLANK(V$31),0,VLOOKUP(V49,RFR!$B$8:$I$108,VLOOKUP('Market Risk (Interest Rate_MD)'!V$31,RC_Summary!$F$18:$G$24,2,0),0))&lt;0,0,IF(ISBLANK(V$31),0,VLOOKUP(V49,RFR!$B$8:$I$108,VLOOKUP('Market Risk (Interest Rate_MD)'!V$31,RC_Summary!$F$18:$G$24,2,0),0)))</f>
        <v>0</v>
      </c>
      <c r="Y49" s="295">
        <f>RC_Summary!$D23</f>
        <v>0.5</v>
      </c>
      <c r="Z49" s="295">
        <f>RC_Summary!$C23</f>
        <v>-0.3</v>
      </c>
      <c r="AA49" s="294">
        <f t="shared" si="35"/>
        <v>0</v>
      </c>
      <c r="AB49" s="294">
        <f t="shared" si="36"/>
        <v>0</v>
      </c>
      <c r="AC49" s="305">
        <f t="shared" si="37"/>
        <v>0</v>
      </c>
      <c r="AD49" s="305">
        <f t="shared" si="38"/>
        <v>0</v>
      </c>
      <c r="AE49" s="69"/>
      <c r="AF49" s="157">
        <v>14</v>
      </c>
      <c r="AG49" s="443"/>
      <c r="AH49" s="292">
        <f>IF(IF(ISBLANK(AF$31),0,VLOOKUP(AF49,RFR!$B$8:$I$108,VLOOKUP('Market Risk (Interest Rate_MD)'!AF$31,RC_Summary!$F$18:$G$24,2,0),0))&lt;0,0,IF(ISBLANK(AF$31),0,VLOOKUP(AF49,RFR!$B$8:$I$108,VLOOKUP('Market Risk (Interest Rate_MD)'!AF$31,RC_Summary!$F$18:$G$24,2,0),0)))</f>
        <v>0</v>
      </c>
      <c r="AI49" s="295">
        <f>RC_Summary!$D23</f>
        <v>0.5</v>
      </c>
      <c r="AJ49" s="295">
        <f>RC_Summary!$C23</f>
        <v>-0.3</v>
      </c>
      <c r="AK49" s="294">
        <f t="shared" si="39"/>
        <v>0</v>
      </c>
      <c r="AL49" s="294">
        <f t="shared" si="40"/>
        <v>0</v>
      </c>
      <c r="AM49" s="305">
        <f t="shared" si="41"/>
        <v>0</v>
      </c>
      <c r="AN49" s="305">
        <f t="shared" si="42"/>
        <v>0</v>
      </c>
      <c r="AO49" s="69"/>
      <c r="AP49" s="157">
        <v>14</v>
      </c>
      <c r="AQ49" s="443"/>
      <c r="AR49" s="292">
        <f>IF(IF(ISBLANK(AP$31),0,VLOOKUP(AP49,RFR!$B$8:$I$108,VLOOKUP('Market Risk (Interest Rate_MD)'!AP$31,RC_Summary!$F$18:$G$24,2,0),0))&lt;0,0,IF(ISBLANK(AP$31),0,VLOOKUP(AP49,RFR!$B$8:$I$108,VLOOKUP('Market Risk (Interest Rate_MD)'!AP$31,RC_Summary!$F$18:$G$24,2,0),0)))</f>
        <v>0</v>
      </c>
      <c r="AS49" s="295">
        <f>RC_Summary!$D23</f>
        <v>0.5</v>
      </c>
      <c r="AT49" s="295">
        <f>RC_Summary!$C23</f>
        <v>-0.3</v>
      </c>
      <c r="AU49" s="294">
        <f t="shared" si="43"/>
        <v>0</v>
      </c>
      <c r="AV49" s="294">
        <f t="shared" si="44"/>
        <v>0</v>
      </c>
      <c r="AW49" s="305">
        <f t="shared" si="45"/>
        <v>0</v>
      </c>
      <c r="AX49" s="305">
        <f t="shared" si="46"/>
        <v>0</v>
      </c>
      <c r="AY49" s="69"/>
      <c r="AZ49" s="157">
        <v>14</v>
      </c>
      <c r="BA49" s="443"/>
      <c r="BB49" s="292">
        <f>IF(IF(ISBLANK(AZ$31),0,VLOOKUP(AZ49,RFR!$B$8:$I$108,VLOOKUP('Market Risk (Interest Rate_MD)'!AZ$31,RC_Summary!$F$18:$G$24,2,0),0))&lt;0,0,IF(ISBLANK(AZ$31),0,VLOOKUP(AZ49,RFR!$B$8:$I$108,VLOOKUP('Market Risk (Interest Rate_MD)'!AZ$31,RC_Summary!$F$18:$G$24,2,0),0)))</f>
        <v>0</v>
      </c>
      <c r="BC49" s="295">
        <f>RC_Summary!$D23</f>
        <v>0.5</v>
      </c>
      <c r="BD49" s="295">
        <f>RC_Summary!$C23</f>
        <v>-0.3</v>
      </c>
      <c r="BE49" s="294">
        <f t="shared" si="47"/>
        <v>0</v>
      </c>
      <c r="BF49" s="294">
        <f t="shared" si="48"/>
        <v>0</v>
      </c>
      <c r="BG49" s="305">
        <f t="shared" si="49"/>
        <v>0</v>
      </c>
      <c r="BH49" s="305">
        <f t="shared" si="50"/>
        <v>0</v>
      </c>
      <c r="BI49" s="69"/>
      <c r="BJ49" s="157">
        <v>14</v>
      </c>
      <c r="BK49" s="443"/>
      <c r="BL49" s="292">
        <f>IF(IF(ISBLANK(BJ$31),0,VLOOKUP(BJ49,RFR!$B$8:$I$108,VLOOKUP('Market Risk (Interest Rate_MD)'!BJ$31,RC_Summary!$F$18:$G$24,2,0),0))&lt;0,0,IF(ISBLANK(BJ$31),0,VLOOKUP(BJ49,RFR!$B$8:$I$108,VLOOKUP('Market Risk (Interest Rate_MD)'!BJ$31,RC_Summary!$F$18:$G$24,2,0),0)))</f>
        <v>0</v>
      </c>
      <c r="BM49" s="295">
        <f>RC_Summary!$D23</f>
        <v>0.5</v>
      </c>
      <c r="BN49" s="295">
        <f>RC_Summary!$C23</f>
        <v>-0.3</v>
      </c>
      <c r="BO49" s="294">
        <f t="shared" si="51"/>
        <v>0</v>
      </c>
      <c r="BP49" s="294">
        <f t="shared" si="52"/>
        <v>0</v>
      </c>
      <c r="BQ49" s="305">
        <f t="shared" si="53"/>
        <v>0</v>
      </c>
      <c r="BR49" s="480">
        <f t="shared" si="54"/>
        <v>0</v>
      </c>
      <c r="BS49" s="472"/>
      <c r="BT49" s="472"/>
      <c r="BU49" s="472"/>
      <c r="BV49" s="472"/>
      <c r="BW49" s="472"/>
      <c r="BX49" s="472"/>
      <c r="BY49" s="472"/>
      <c r="BZ49" s="472"/>
      <c r="CA49" s="472"/>
      <c r="CB49" s="472"/>
      <c r="CC49" s="472"/>
      <c r="CD49" s="472"/>
      <c r="CE49" s="472"/>
      <c r="CF49" s="472"/>
      <c r="CG49" s="472"/>
      <c r="CH49" s="472"/>
      <c r="CI49" s="472"/>
      <c r="CJ49" s="472"/>
      <c r="CK49" s="472"/>
      <c r="CL49" s="472"/>
      <c r="CM49" s="472"/>
      <c r="CN49" s="472"/>
      <c r="CO49" s="472"/>
      <c r="CP49" s="472"/>
      <c r="CQ49" s="472"/>
      <c r="CR49" s="472"/>
      <c r="CS49" s="472"/>
      <c r="CT49" s="472"/>
      <c r="CU49" s="472"/>
      <c r="CV49" s="472"/>
      <c r="CW49" s="472"/>
      <c r="CX49" s="472"/>
      <c r="CY49" s="472"/>
      <c r="CZ49" s="472"/>
      <c r="DA49" s="472"/>
      <c r="DB49" s="472"/>
      <c r="DC49" s="472"/>
      <c r="DD49" s="472"/>
      <c r="DE49" s="472"/>
      <c r="DF49" s="472"/>
      <c r="DG49" s="472"/>
      <c r="DH49" s="472"/>
      <c r="DI49" s="472"/>
      <c r="DJ49" s="472"/>
      <c r="DK49" s="472"/>
      <c r="DL49" s="472"/>
      <c r="DM49" s="472"/>
      <c r="DN49" s="472"/>
      <c r="DO49" s="472"/>
      <c r="DP49" s="472"/>
      <c r="DQ49" s="472"/>
      <c r="DR49" s="472"/>
      <c r="DS49" s="472"/>
      <c r="DT49" s="472"/>
      <c r="DU49" s="472"/>
      <c r="DV49" s="472"/>
      <c r="DW49" s="472"/>
      <c r="DX49" s="472"/>
      <c r="DY49" s="472"/>
      <c r="DZ49" s="472"/>
      <c r="EA49" s="472"/>
      <c r="EB49" s="472"/>
      <c r="EC49" s="472"/>
      <c r="ED49" s="472"/>
      <c r="EE49" s="472"/>
      <c r="EF49" s="472"/>
      <c r="EG49" s="472"/>
      <c r="EH49" s="472"/>
      <c r="EI49" s="472"/>
      <c r="EJ49" s="472"/>
      <c r="EK49" s="472"/>
      <c r="EL49" s="472"/>
      <c r="EM49" s="472"/>
      <c r="EN49" s="472"/>
      <c r="EO49" s="472"/>
      <c r="EP49" s="472"/>
      <c r="EQ49" s="472"/>
      <c r="ER49" s="472"/>
      <c r="ES49" s="472"/>
      <c r="ET49" s="472"/>
      <c r="EU49" s="472"/>
      <c r="EV49" s="472"/>
      <c r="EW49" s="472"/>
      <c r="EX49" s="472"/>
      <c r="EY49" s="472"/>
      <c r="EZ49" s="472"/>
      <c r="FA49" s="472"/>
      <c r="FB49" s="472"/>
      <c r="FC49" s="472"/>
      <c r="FD49" s="472"/>
      <c r="FE49" s="472"/>
      <c r="FF49" s="472"/>
      <c r="FG49" s="472"/>
      <c r="FH49" s="472"/>
      <c r="FI49" s="472"/>
      <c r="FJ49" s="472"/>
      <c r="FK49" s="472"/>
      <c r="FL49" s="472"/>
      <c r="FM49" s="472"/>
      <c r="FN49" s="472"/>
      <c r="FO49" s="472"/>
      <c r="FP49" s="472"/>
      <c r="FQ49" s="472"/>
      <c r="FR49" s="472"/>
      <c r="FS49" s="472"/>
      <c r="FT49" s="472"/>
      <c r="FU49" s="472"/>
      <c r="FV49" s="472"/>
      <c r="FW49" s="472"/>
      <c r="FX49" s="472"/>
      <c r="FY49" s="472"/>
      <c r="FZ49" s="472"/>
      <c r="GA49" s="472"/>
      <c r="GB49" s="472"/>
      <c r="GC49" s="472"/>
      <c r="GD49" s="472"/>
      <c r="GE49" s="472"/>
      <c r="GF49" s="472"/>
      <c r="GG49" s="472"/>
      <c r="GH49" s="472"/>
      <c r="GI49" s="472"/>
      <c r="GJ49" s="472"/>
      <c r="GK49" s="472"/>
      <c r="GL49" s="472"/>
      <c r="GM49" s="472"/>
      <c r="GN49" s="472"/>
      <c r="GO49" s="472"/>
      <c r="GP49" s="472"/>
      <c r="GQ49" s="472"/>
      <c r="GR49" s="472"/>
      <c r="GS49" s="472"/>
      <c r="GT49" s="472"/>
      <c r="GU49" s="472"/>
      <c r="GV49" s="472"/>
      <c r="GW49" s="472"/>
      <c r="GX49" s="472"/>
      <c r="GY49" s="472"/>
      <c r="GZ49" s="472"/>
      <c r="HA49" s="472"/>
      <c r="HB49" s="472"/>
      <c r="HC49" s="472"/>
      <c r="HD49" s="472"/>
      <c r="HE49" s="472"/>
      <c r="HF49" s="472"/>
      <c r="HG49" s="472"/>
      <c r="HH49" s="472"/>
      <c r="HI49" s="472"/>
      <c r="HJ49" s="472"/>
      <c r="HK49" s="472"/>
      <c r="HL49" s="472"/>
      <c r="HM49" s="472"/>
      <c r="HN49" s="472"/>
      <c r="HO49" s="472"/>
      <c r="HP49" s="472"/>
      <c r="HQ49" s="472"/>
      <c r="HR49" s="472"/>
      <c r="HS49" s="472"/>
      <c r="HT49" s="472"/>
      <c r="HU49" s="472"/>
      <c r="HV49" s="472"/>
      <c r="HW49" s="472"/>
      <c r="HX49" s="472"/>
      <c r="HY49" s="472"/>
      <c r="HZ49" s="472"/>
      <c r="IA49" s="472"/>
      <c r="IB49" s="472"/>
      <c r="IC49" s="472"/>
      <c r="ID49" s="472"/>
      <c r="IE49" s="472"/>
      <c r="IF49" s="472"/>
      <c r="IG49" s="472"/>
      <c r="IH49" s="472"/>
      <c r="II49" s="472"/>
      <c r="IJ49" s="472"/>
      <c r="IK49" s="472"/>
      <c r="IL49" s="472"/>
      <c r="IM49" s="472"/>
      <c r="IN49" s="472"/>
      <c r="IO49" s="472"/>
      <c r="IP49" s="472"/>
      <c r="IQ49" s="472"/>
      <c r="IR49" s="472"/>
      <c r="IS49" s="472"/>
      <c r="IT49" s="472"/>
      <c r="IU49" s="472"/>
      <c r="IV49" s="472"/>
      <c r="IW49" s="472"/>
      <c r="IX49" s="472"/>
      <c r="IY49" s="472"/>
      <c r="IZ49" s="472"/>
      <c r="JA49" s="472"/>
      <c r="JB49" s="472"/>
      <c r="JC49" s="472"/>
      <c r="JD49" s="472"/>
      <c r="JE49" s="472"/>
      <c r="JF49" s="472"/>
      <c r="JG49" s="472"/>
      <c r="JH49" s="472"/>
      <c r="JI49" s="472"/>
      <c r="JJ49" s="472"/>
      <c r="JK49" s="472"/>
      <c r="JL49" s="472"/>
      <c r="JM49" s="472"/>
      <c r="JN49" s="472"/>
      <c r="JO49" s="472"/>
      <c r="JP49" s="472"/>
      <c r="JQ49" s="472"/>
      <c r="JR49" s="472"/>
      <c r="JS49" s="472"/>
      <c r="JT49" s="472"/>
      <c r="JU49" s="472"/>
      <c r="JV49" s="472"/>
      <c r="JW49" s="472"/>
      <c r="JX49" s="472"/>
      <c r="JY49" s="472"/>
      <c r="JZ49" s="472"/>
      <c r="KA49" s="472"/>
      <c r="KB49" s="472"/>
      <c r="KC49" s="472"/>
      <c r="KD49" s="472"/>
      <c r="KE49" s="472"/>
      <c r="KF49" s="472"/>
      <c r="KG49" s="472"/>
      <c r="KH49" s="472"/>
      <c r="KI49" s="472"/>
      <c r="KJ49" s="472"/>
      <c r="KK49" s="472"/>
      <c r="KL49" s="472"/>
      <c r="KM49" s="472"/>
      <c r="KN49" s="472"/>
      <c r="KO49" s="472"/>
      <c r="KP49" s="472"/>
      <c r="KQ49" s="472"/>
      <c r="KR49" s="472"/>
      <c r="KS49" s="472"/>
      <c r="KT49" s="472"/>
      <c r="KU49" s="472"/>
      <c r="KV49" s="472"/>
      <c r="KW49" s="472"/>
      <c r="KX49" s="472"/>
      <c r="KY49" s="472"/>
      <c r="KZ49" s="472"/>
      <c r="LA49" s="472"/>
      <c r="LB49" s="472"/>
      <c r="LC49" s="472"/>
      <c r="LD49" s="472"/>
      <c r="LE49" s="472"/>
      <c r="LF49" s="472"/>
      <c r="LG49" s="472"/>
      <c r="LH49" s="472"/>
      <c r="LI49" s="472"/>
      <c r="LJ49" s="472"/>
      <c r="LK49" s="472"/>
      <c r="LL49" s="472"/>
      <c r="LM49" s="472"/>
      <c r="LN49" s="472"/>
      <c r="LO49" s="472"/>
      <c r="LP49" s="472"/>
      <c r="LQ49" s="472"/>
      <c r="LR49" s="472"/>
      <c r="LS49" s="472"/>
      <c r="LT49" s="472"/>
      <c r="LU49" s="472"/>
      <c r="LV49" s="472"/>
      <c r="LW49" s="472"/>
      <c r="LX49" s="472"/>
      <c r="LY49" s="472"/>
      <c r="LZ49" s="472"/>
      <c r="MA49" s="472"/>
      <c r="MB49" s="472"/>
      <c r="MC49" s="472"/>
      <c r="MD49" s="472"/>
      <c r="ME49" s="472"/>
      <c r="MF49" s="472"/>
      <c r="MG49" s="472"/>
      <c r="MH49" s="472"/>
      <c r="MI49" s="472"/>
      <c r="MJ49" s="472"/>
      <c r="MK49" s="472"/>
      <c r="ML49" s="472"/>
      <c r="MM49" s="472"/>
      <c r="MN49" s="472"/>
      <c r="MO49" s="472"/>
      <c r="MP49" s="472"/>
      <c r="MQ49" s="472"/>
      <c r="MR49" s="472"/>
      <c r="MS49" s="472"/>
      <c r="MT49" s="472"/>
      <c r="MU49" s="472"/>
      <c r="MV49" s="472"/>
      <c r="MW49" s="472"/>
      <c r="MX49" s="472"/>
      <c r="MY49" s="472"/>
      <c r="MZ49" s="472"/>
      <c r="NA49" s="472"/>
    </row>
    <row r="50" spans="1:365" s="305" customFormat="1" x14ac:dyDescent="0.3">
      <c r="A50" s="472"/>
      <c r="B50" s="157">
        <v>15</v>
      </c>
      <c r="C50" s="443"/>
      <c r="D50" s="292">
        <f>RFR!$C24</f>
        <v>0</v>
      </c>
      <c r="E50" s="293">
        <f>RC_Summary!$D24</f>
        <v>0.45</v>
      </c>
      <c r="F50" s="293">
        <f>RC_Summary!$C24</f>
        <v>-0.3</v>
      </c>
      <c r="G50" s="294">
        <f t="shared" si="1"/>
        <v>0</v>
      </c>
      <c r="H50" s="294">
        <f t="shared" si="2"/>
        <v>0</v>
      </c>
      <c r="I50" s="391">
        <f t="shared" si="29"/>
        <v>0</v>
      </c>
      <c r="J50" s="391">
        <f t="shared" si="30"/>
        <v>0</v>
      </c>
      <c r="K50" s="69"/>
      <c r="L50" s="157">
        <v>15</v>
      </c>
      <c r="M50" s="443"/>
      <c r="N50" s="292">
        <f>IF(IF(ISBLANK(L$31),0,VLOOKUP(L50,RFR!$B$8:$I$108,VLOOKUP('Market Risk (Interest Rate_MD)'!$L$31,RC_Summary!$F$18:$G$24,2,0),0))&lt;0,0,IF(ISBLANK(L$31),0,VLOOKUP(L50,RFR!$B$8:$I$108,VLOOKUP('Market Risk (Interest Rate_MD)'!$L$31,RC_Summary!$F$18:$G$24,2,0),0)))</f>
        <v>0</v>
      </c>
      <c r="O50" s="295">
        <f>RC_Summary!$D24</f>
        <v>0.45</v>
      </c>
      <c r="P50" s="295">
        <f>RC_Summary!$C24</f>
        <v>-0.3</v>
      </c>
      <c r="Q50" s="294">
        <f t="shared" si="31"/>
        <v>0</v>
      </c>
      <c r="R50" s="294">
        <f t="shared" si="32"/>
        <v>0</v>
      </c>
      <c r="S50" s="305">
        <f t="shared" si="33"/>
        <v>0</v>
      </c>
      <c r="T50" s="305">
        <f t="shared" si="34"/>
        <v>0</v>
      </c>
      <c r="U50" s="69"/>
      <c r="V50" s="157">
        <v>15</v>
      </c>
      <c r="W50" s="443"/>
      <c r="X50" s="292">
        <f>IF(IF(ISBLANK(V$31),0,VLOOKUP(V50,RFR!$B$8:$I$108,VLOOKUP('Market Risk (Interest Rate_MD)'!V$31,RC_Summary!$F$18:$G$24,2,0),0))&lt;0,0,IF(ISBLANK(V$31),0,VLOOKUP(V50,RFR!$B$8:$I$108,VLOOKUP('Market Risk (Interest Rate_MD)'!V$31,RC_Summary!$F$18:$G$24,2,0),0)))</f>
        <v>0</v>
      </c>
      <c r="Y50" s="295">
        <f>RC_Summary!$D24</f>
        <v>0.45</v>
      </c>
      <c r="Z50" s="295">
        <f>RC_Summary!$C24</f>
        <v>-0.3</v>
      </c>
      <c r="AA50" s="294">
        <f t="shared" si="35"/>
        <v>0</v>
      </c>
      <c r="AB50" s="294">
        <f t="shared" si="36"/>
        <v>0</v>
      </c>
      <c r="AC50" s="305">
        <f t="shared" si="37"/>
        <v>0</v>
      </c>
      <c r="AD50" s="305">
        <f t="shared" si="38"/>
        <v>0</v>
      </c>
      <c r="AE50" s="69"/>
      <c r="AF50" s="157">
        <v>15</v>
      </c>
      <c r="AG50" s="443"/>
      <c r="AH50" s="292">
        <f>IF(IF(ISBLANK(AF$31),0,VLOOKUP(AF50,RFR!$B$8:$I$108,VLOOKUP('Market Risk (Interest Rate_MD)'!AF$31,RC_Summary!$F$18:$G$24,2,0),0))&lt;0,0,IF(ISBLANK(AF$31),0,VLOOKUP(AF50,RFR!$B$8:$I$108,VLOOKUP('Market Risk (Interest Rate_MD)'!AF$31,RC_Summary!$F$18:$G$24,2,0),0)))</f>
        <v>0</v>
      </c>
      <c r="AI50" s="295">
        <f>RC_Summary!$D24</f>
        <v>0.45</v>
      </c>
      <c r="AJ50" s="295">
        <f>RC_Summary!$C24</f>
        <v>-0.3</v>
      </c>
      <c r="AK50" s="294">
        <f t="shared" si="39"/>
        <v>0</v>
      </c>
      <c r="AL50" s="294">
        <f t="shared" si="40"/>
        <v>0</v>
      </c>
      <c r="AM50" s="305">
        <f t="shared" si="41"/>
        <v>0</v>
      </c>
      <c r="AN50" s="305">
        <f t="shared" si="42"/>
        <v>0</v>
      </c>
      <c r="AO50" s="69"/>
      <c r="AP50" s="157">
        <v>15</v>
      </c>
      <c r="AQ50" s="443"/>
      <c r="AR50" s="292">
        <f>IF(IF(ISBLANK(AP$31),0,VLOOKUP(AP50,RFR!$B$8:$I$108,VLOOKUP('Market Risk (Interest Rate_MD)'!AP$31,RC_Summary!$F$18:$G$24,2,0),0))&lt;0,0,IF(ISBLANK(AP$31),0,VLOOKUP(AP50,RFR!$B$8:$I$108,VLOOKUP('Market Risk (Interest Rate_MD)'!AP$31,RC_Summary!$F$18:$G$24,2,0),0)))</f>
        <v>0</v>
      </c>
      <c r="AS50" s="295">
        <f>RC_Summary!$D24</f>
        <v>0.45</v>
      </c>
      <c r="AT50" s="295">
        <f>RC_Summary!$C24</f>
        <v>-0.3</v>
      </c>
      <c r="AU50" s="294">
        <f t="shared" si="43"/>
        <v>0</v>
      </c>
      <c r="AV50" s="294">
        <f t="shared" si="44"/>
        <v>0</v>
      </c>
      <c r="AW50" s="305">
        <f t="shared" si="45"/>
        <v>0</v>
      </c>
      <c r="AX50" s="305">
        <f t="shared" si="46"/>
        <v>0</v>
      </c>
      <c r="AY50" s="69"/>
      <c r="AZ50" s="157">
        <v>15</v>
      </c>
      <c r="BA50" s="443"/>
      <c r="BB50" s="292">
        <f>IF(IF(ISBLANK(AZ$31),0,VLOOKUP(AZ50,RFR!$B$8:$I$108,VLOOKUP('Market Risk (Interest Rate_MD)'!AZ$31,RC_Summary!$F$18:$G$24,2,0),0))&lt;0,0,IF(ISBLANK(AZ$31),0,VLOOKUP(AZ50,RFR!$B$8:$I$108,VLOOKUP('Market Risk (Interest Rate_MD)'!AZ$31,RC_Summary!$F$18:$G$24,2,0),0)))</f>
        <v>0</v>
      </c>
      <c r="BC50" s="295">
        <f>RC_Summary!$D24</f>
        <v>0.45</v>
      </c>
      <c r="BD50" s="295">
        <f>RC_Summary!$C24</f>
        <v>-0.3</v>
      </c>
      <c r="BE50" s="294">
        <f t="shared" si="47"/>
        <v>0</v>
      </c>
      <c r="BF50" s="294">
        <f t="shared" si="48"/>
        <v>0</v>
      </c>
      <c r="BG50" s="305">
        <f t="shared" si="49"/>
        <v>0</v>
      </c>
      <c r="BH50" s="305">
        <f t="shared" si="50"/>
        <v>0</v>
      </c>
      <c r="BI50" s="69"/>
      <c r="BJ50" s="157">
        <v>15</v>
      </c>
      <c r="BK50" s="443"/>
      <c r="BL50" s="292">
        <f>IF(IF(ISBLANK(BJ$31),0,VLOOKUP(BJ50,RFR!$B$8:$I$108,VLOOKUP('Market Risk (Interest Rate_MD)'!BJ$31,RC_Summary!$F$18:$G$24,2,0),0))&lt;0,0,IF(ISBLANK(BJ$31),0,VLOOKUP(BJ50,RFR!$B$8:$I$108,VLOOKUP('Market Risk (Interest Rate_MD)'!BJ$31,RC_Summary!$F$18:$G$24,2,0),0)))</f>
        <v>0</v>
      </c>
      <c r="BM50" s="295">
        <f>RC_Summary!$D24</f>
        <v>0.45</v>
      </c>
      <c r="BN50" s="295">
        <f>RC_Summary!$C24</f>
        <v>-0.3</v>
      </c>
      <c r="BO50" s="294">
        <f t="shared" si="51"/>
        <v>0</v>
      </c>
      <c r="BP50" s="294">
        <f t="shared" si="52"/>
        <v>0</v>
      </c>
      <c r="BQ50" s="305">
        <f t="shared" si="53"/>
        <v>0</v>
      </c>
      <c r="BR50" s="480">
        <f t="shared" si="54"/>
        <v>0</v>
      </c>
      <c r="BS50" s="472"/>
      <c r="BT50" s="472"/>
      <c r="BU50" s="472"/>
      <c r="BV50" s="472"/>
      <c r="BW50" s="472"/>
      <c r="BX50" s="472"/>
      <c r="BY50" s="472"/>
      <c r="BZ50" s="472"/>
      <c r="CA50" s="472"/>
      <c r="CB50" s="472"/>
      <c r="CC50" s="472"/>
      <c r="CD50" s="472"/>
      <c r="CE50" s="472"/>
      <c r="CF50" s="472"/>
      <c r="CG50" s="472"/>
      <c r="CH50" s="472"/>
      <c r="CI50" s="472"/>
      <c r="CJ50" s="472"/>
      <c r="CK50" s="472"/>
      <c r="CL50" s="472"/>
      <c r="CM50" s="472"/>
      <c r="CN50" s="472"/>
      <c r="CO50" s="472"/>
      <c r="CP50" s="472"/>
      <c r="CQ50" s="472"/>
      <c r="CR50" s="472"/>
      <c r="CS50" s="472"/>
      <c r="CT50" s="472"/>
      <c r="CU50" s="472"/>
      <c r="CV50" s="472"/>
      <c r="CW50" s="472"/>
      <c r="CX50" s="472"/>
      <c r="CY50" s="472"/>
      <c r="CZ50" s="472"/>
      <c r="DA50" s="472"/>
      <c r="DB50" s="472"/>
      <c r="DC50" s="472"/>
      <c r="DD50" s="472"/>
      <c r="DE50" s="472"/>
      <c r="DF50" s="472"/>
      <c r="DG50" s="472"/>
      <c r="DH50" s="472"/>
      <c r="DI50" s="472"/>
      <c r="DJ50" s="472"/>
      <c r="DK50" s="472"/>
      <c r="DL50" s="472"/>
      <c r="DM50" s="472"/>
      <c r="DN50" s="472"/>
      <c r="DO50" s="472"/>
      <c r="DP50" s="472"/>
      <c r="DQ50" s="472"/>
      <c r="DR50" s="472"/>
      <c r="DS50" s="472"/>
      <c r="DT50" s="472"/>
      <c r="DU50" s="472"/>
      <c r="DV50" s="472"/>
      <c r="DW50" s="472"/>
      <c r="DX50" s="472"/>
      <c r="DY50" s="472"/>
      <c r="DZ50" s="472"/>
      <c r="EA50" s="472"/>
      <c r="EB50" s="472"/>
      <c r="EC50" s="472"/>
      <c r="ED50" s="472"/>
      <c r="EE50" s="472"/>
      <c r="EF50" s="472"/>
      <c r="EG50" s="472"/>
      <c r="EH50" s="472"/>
      <c r="EI50" s="472"/>
      <c r="EJ50" s="472"/>
      <c r="EK50" s="472"/>
      <c r="EL50" s="472"/>
      <c r="EM50" s="472"/>
      <c r="EN50" s="472"/>
      <c r="EO50" s="472"/>
      <c r="EP50" s="472"/>
      <c r="EQ50" s="472"/>
      <c r="ER50" s="472"/>
      <c r="ES50" s="472"/>
      <c r="ET50" s="472"/>
      <c r="EU50" s="472"/>
      <c r="EV50" s="472"/>
      <c r="EW50" s="472"/>
      <c r="EX50" s="472"/>
      <c r="EY50" s="472"/>
      <c r="EZ50" s="472"/>
      <c r="FA50" s="472"/>
      <c r="FB50" s="472"/>
      <c r="FC50" s="472"/>
      <c r="FD50" s="472"/>
      <c r="FE50" s="472"/>
      <c r="FF50" s="472"/>
      <c r="FG50" s="472"/>
      <c r="FH50" s="472"/>
      <c r="FI50" s="472"/>
      <c r="FJ50" s="472"/>
      <c r="FK50" s="472"/>
      <c r="FL50" s="472"/>
      <c r="FM50" s="472"/>
      <c r="FN50" s="472"/>
      <c r="FO50" s="472"/>
      <c r="FP50" s="472"/>
      <c r="FQ50" s="472"/>
      <c r="FR50" s="472"/>
      <c r="FS50" s="472"/>
      <c r="FT50" s="472"/>
      <c r="FU50" s="472"/>
      <c r="FV50" s="472"/>
      <c r="FW50" s="472"/>
      <c r="FX50" s="472"/>
      <c r="FY50" s="472"/>
      <c r="FZ50" s="472"/>
      <c r="GA50" s="472"/>
      <c r="GB50" s="472"/>
      <c r="GC50" s="472"/>
      <c r="GD50" s="472"/>
      <c r="GE50" s="472"/>
      <c r="GF50" s="472"/>
      <c r="GG50" s="472"/>
      <c r="GH50" s="472"/>
      <c r="GI50" s="472"/>
      <c r="GJ50" s="472"/>
      <c r="GK50" s="472"/>
      <c r="GL50" s="472"/>
      <c r="GM50" s="472"/>
      <c r="GN50" s="472"/>
      <c r="GO50" s="472"/>
      <c r="GP50" s="472"/>
      <c r="GQ50" s="472"/>
      <c r="GR50" s="472"/>
      <c r="GS50" s="472"/>
      <c r="GT50" s="472"/>
      <c r="GU50" s="472"/>
      <c r="GV50" s="472"/>
      <c r="GW50" s="472"/>
      <c r="GX50" s="472"/>
      <c r="GY50" s="472"/>
      <c r="GZ50" s="472"/>
      <c r="HA50" s="472"/>
      <c r="HB50" s="472"/>
      <c r="HC50" s="472"/>
      <c r="HD50" s="472"/>
      <c r="HE50" s="472"/>
      <c r="HF50" s="472"/>
      <c r="HG50" s="472"/>
      <c r="HH50" s="472"/>
      <c r="HI50" s="472"/>
      <c r="HJ50" s="472"/>
      <c r="HK50" s="472"/>
      <c r="HL50" s="472"/>
      <c r="HM50" s="472"/>
      <c r="HN50" s="472"/>
      <c r="HO50" s="472"/>
      <c r="HP50" s="472"/>
      <c r="HQ50" s="472"/>
      <c r="HR50" s="472"/>
      <c r="HS50" s="472"/>
      <c r="HT50" s="472"/>
      <c r="HU50" s="472"/>
      <c r="HV50" s="472"/>
      <c r="HW50" s="472"/>
      <c r="HX50" s="472"/>
      <c r="HY50" s="472"/>
      <c r="HZ50" s="472"/>
      <c r="IA50" s="472"/>
      <c r="IB50" s="472"/>
      <c r="IC50" s="472"/>
      <c r="ID50" s="472"/>
      <c r="IE50" s="472"/>
      <c r="IF50" s="472"/>
      <c r="IG50" s="472"/>
      <c r="IH50" s="472"/>
      <c r="II50" s="472"/>
      <c r="IJ50" s="472"/>
      <c r="IK50" s="472"/>
      <c r="IL50" s="472"/>
      <c r="IM50" s="472"/>
      <c r="IN50" s="472"/>
      <c r="IO50" s="472"/>
      <c r="IP50" s="472"/>
      <c r="IQ50" s="472"/>
      <c r="IR50" s="472"/>
      <c r="IS50" s="472"/>
      <c r="IT50" s="472"/>
      <c r="IU50" s="472"/>
      <c r="IV50" s="472"/>
      <c r="IW50" s="472"/>
      <c r="IX50" s="472"/>
      <c r="IY50" s="472"/>
      <c r="IZ50" s="472"/>
      <c r="JA50" s="472"/>
      <c r="JB50" s="472"/>
      <c r="JC50" s="472"/>
      <c r="JD50" s="472"/>
      <c r="JE50" s="472"/>
      <c r="JF50" s="472"/>
      <c r="JG50" s="472"/>
      <c r="JH50" s="472"/>
      <c r="JI50" s="472"/>
      <c r="JJ50" s="472"/>
      <c r="JK50" s="472"/>
      <c r="JL50" s="472"/>
      <c r="JM50" s="472"/>
      <c r="JN50" s="472"/>
      <c r="JO50" s="472"/>
      <c r="JP50" s="472"/>
      <c r="JQ50" s="472"/>
      <c r="JR50" s="472"/>
      <c r="JS50" s="472"/>
      <c r="JT50" s="472"/>
      <c r="JU50" s="472"/>
      <c r="JV50" s="472"/>
      <c r="JW50" s="472"/>
      <c r="JX50" s="472"/>
      <c r="JY50" s="472"/>
      <c r="JZ50" s="472"/>
      <c r="KA50" s="472"/>
      <c r="KB50" s="472"/>
      <c r="KC50" s="472"/>
      <c r="KD50" s="472"/>
      <c r="KE50" s="472"/>
      <c r="KF50" s="472"/>
      <c r="KG50" s="472"/>
      <c r="KH50" s="472"/>
      <c r="KI50" s="472"/>
      <c r="KJ50" s="472"/>
      <c r="KK50" s="472"/>
      <c r="KL50" s="472"/>
      <c r="KM50" s="472"/>
      <c r="KN50" s="472"/>
      <c r="KO50" s="472"/>
      <c r="KP50" s="472"/>
      <c r="KQ50" s="472"/>
      <c r="KR50" s="472"/>
      <c r="KS50" s="472"/>
      <c r="KT50" s="472"/>
      <c r="KU50" s="472"/>
      <c r="KV50" s="472"/>
      <c r="KW50" s="472"/>
      <c r="KX50" s="472"/>
      <c r="KY50" s="472"/>
      <c r="KZ50" s="472"/>
      <c r="LA50" s="472"/>
      <c r="LB50" s="472"/>
      <c r="LC50" s="472"/>
      <c r="LD50" s="472"/>
      <c r="LE50" s="472"/>
      <c r="LF50" s="472"/>
      <c r="LG50" s="472"/>
      <c r="LH50" s="472"/>
      <c r="LI50" s="472"/>
      <c r="LJ50" s="472"/>
      <c r="LK50" s="472"/>
      <c r="LL50" s="472"/>
      <c r="LM50" s="472"/>
      <c r="LN50" s="472"/>
      <c r="LO50" s="472"/>
      <c r="LP50" s="472"/>
      <c r="LQ50" s="472"/>
      <c r="LR50" s="472"/>
      <c r="LS50" s="472"/>
      <c r="LT50" s="472"/>
      <c r="LU50" s="472"/>
      <c r="LV50" s="472"/>
      <c r="LW50" s="472"/>
      <c r="LX50" s="472"/>
      <c r="LY50" s="472"/>
      <c r="LZ50" s="472"/>
      <c r="MA50" s="472"/>
      <c r="MB50" s="472"/>
      <c r="MC50" s="472"/>
      <c r="MD50" s="472"/>
      <c r="ME50" s="472"/>
      <c r="MF50" s="472"/>
      <c r="MG50" s="472"/>
      <c r="MH50" s="472"/>
      <c r="MI50" s="472"/>
      <c r="MJ50" s="472"/>
      <c r="MK50" s="472"/>
      <c r="ML50" s="472"/>
      <c r="MM50" s="472"/>
      <c r="MN50" s="472"/>
      <c r="MO50" s="472"/>
      <c r="MP50" s="472"/>
      <c r="MQ50" s="472"/>
      <c r="MR50" s="472"/>
      <c r="MS50" s="472"/>
      <c r="MT50" s="472"/>
      <c r="MU50" s="472"/>
      <c r="MV50" s="472"/>
      <c r="MW50" s="472"/>
      <c r="MX50" s="472"/>
      <c r="MY50" s="472"/>
      <c r="MZ50" s="472"/>
      <c r="NA50" s="472"/>
    </row>
    <row r="51" spans="1:365" s="305" customFormat="1" x14ac:dyDescent="0.3">
      <c r="A51" s="472"/>
      <c r="B51" s="157">
        <v>16</v>
      </c>
      <c r="C51" s="443"/>
      <c r="D51" s="292">
        <f>RFR!$C25</f>
        <v>0</v>
      </c>
      <c r="E51" s="293">
        <f>RC_Summary!$D25</f>
        <v>0.45</v>
      </c>
      <c r="F51" s="293">
        <f>RC_Summary!$C25</f>
        <v>-0.3</v>
      </c>
      <c r="G51" s="294">
        <f t="shared" si="1"/>
        <v>0</v>
      </c>
      <c r="H51" s="294">
        <f t="shared" si="2"/>
        <v>0</v>
      </c>
      <c r="I51" s="391">
        <f t="shared" si="29"/>
        <v>0</v>
      </c>
      <c r="J51" s="391">
        <f t="shared" si="30"/>
        <v>0</v>
      </c>
      <c r="K51" s="69"/>
      <c r="L51" s="157">
        <v>16</v>
      </c>
      <c r="M51" s="443"/>
      <c r="N51" s="292">
        <f>IF(IF(ISBLANK(L$31),0,VLOOKUP(L51,RFR!$B$8:$I$108,VLOOKUP('Market Risk (Interest Rate_MD)'!$L$31,RC_Summary!$F$18:$G$24,2,0),0))&lt;0,0,IF(ISBLANK(L$31),0,VLOOKUP(L51,RFR!$B$8:$I$108,VLOOKUP('Market Risk (Interest Rate_MD)'!$L$31,RC_Summary!$F$18:$G$24,2,0),0)))</f>
        <v>0</v>
      </c>
      <c r="O51" s="295">
        <f>RC_Summary!$D25</f>
        <v>0.45</v>
      </c>
      <c r="P51" s="295">
        <f>RC_Summary!$C25</f>
        <v>-0.3</v>
      </c>
      <c r="Q51" s="294">
        <f t="shared" si="31"/>
        <v>0</v>
      </c>
      <c r="R51" s="294">
        <f t="shared" si="32"/>
        <v>0</v>
      </c>
      <c r="S51" s="305">
        <f t="shared" si="33"/>
        <v>0</v>
      </c>
      <c r="T51" s="305">
        <f t="shared" si="34"/>
        <v>0</v>
      </c>
      <c r="U51" s="69"/>
      <c r="V51" s="157">
        <v>16</v>
      </c>
      <c r="W51" s="443"/>
      <c r="X51" s="292">
        <f>IF(IF(ISBLANK(V$31),0,VLOOKUP(V51,RFR!$B$8:$I$108,VLOOKUP('Market Risk (Interest Rate_MD)'!V$31,RC_Summary!$F$18:$G$24,2,0),0))&lt;0,0,IF(ISBLANK(V$31),0,VLOOKUP(V51,RFR!$B$8:$I$108,VLOOKUP('Market Risk (Interest Rate_MD)'!V$31,RC_Summary!$F$18:$G$24,2,0),0)))</f>
        <v>0</v>
      </c>
      <c r="Y51" s="295">
        <f>RC_Summary!$D25</f>
        <v>0.45</v>
      </c>
      <c r="Z51" s="295">
        <f>RC_Summary!$C25</f>
        <v>-0.3</v>
      </c>
      <c r="AA51" s="294">
        <f t="shared" si="35"/>
        <v>0</v>
      </c>
      <c r="AB51" s="294">
        <f t="shared" si="36"/>
        <v>0</v>
      </c>
      <c r="AC51" s="305">
        <f t="shared" si="37"/>
        <v>0</v>
      </c>
      <c r="AD51" s="305">
        <f t="shared" si="38"/>
        <v>0</v>
      </c>
      <c r="AE51" s="69"/>
      <c r="AF51" s="157">
        <v>16</v>
      </c>
      <c r="AG51" s="443"/>
      <c r="AH51" s="292">
        <f>IF(IF(ISBLANK(AF$31),0,VLOOKUP(AF51,RFR!$B$8:$I$108,VLOOKUP('Market Risk (Interest Rate_MD)'!AF$31,RC_Summary!$F$18:$G$24,2,0),0))&lt;0,0,IF(ISBLANK(AF$31),0,VLOOKUP(AF51,RFR!$B$8:$I$108,VLOOKUP('Market Risk (Interest Rate_MD)'!AF$31,RC_Summary!$F$18:$G$24,2,0),0)))</f>
        <v>0</v>
      </c>
      <c r="AI51" s="295">
        <f>RC_Summary!$D25</f>
        <v>0.45</v>
      </c>
      <c r="AJ51" s="295">
        <f>RC_Summary!$C25</f>
        <v>-0.3</v>
      </c>
      <c r="AK51" s="294">
        <f t="shared" si="39"/>
        <v>0</v>
      </c>
      <c r="AL51" s="294">
        <f t="shared" si="40"/>
        <v>0</v>
      </c>
      <c r="AM51" s="305">
        <f t="shared" si="41"/>
        <v>0</v>
      </c>
      <c r="AN51" s="305">
        <f t="shared" si="42"/>
        <v>0</v>
      </c>
      <c r="AO51" s="69"/>
      <c r="AP51" s="157">
        <v>16</v>
      </c>
      <c r="AQ51" s="443"/>
      <c r="AR51" s="292">
        <f>IF(IF(ISBLANK(AP$31),0,VLOOKUP(AP51,RFR!$B$8:$I$108,VLOOKUP('Market Risk (Interest Rate_MD)'!AP$31,RC_Summary!$F$18:$G$24,2,0),0))&lt;0,0,IF(ISBLANK(AP$31),0,VLOOKUP(AP51,RFR!$B$8:$I$108,VLOOKUP('Market Risk (Interest Rate_MD)'!AP$31,RC_Summary!$F$18:$G$24,2,0),0)))</f>
        <v>0</v>
      </c>
      <c r="AS51" s="295">
        <f>RC_Summary!$D25</f>
        <v>0.45</v>
      </c>
      <c r="AT51" s="295">
        <f>RC_Summary!$C25</f>
        <v>-0.3</v>
      </c>
      <c r="AU51" s="294">
        <f t="shared" si="43"/>
        <v>0</v>
      </c>
      <c r="AV51" s="294">
        <f t="shared" si="44"/>
        <v>0</v>
      </c>
      <c r="AW51" s="305">
        <f t="shared" si="45"/>
        <v>0</v>
      </c>
      <c r="AX51" s="305">
        <f t="shared" si="46"/>
        <v>0</v>
      </c>
      <c r="AY51" s="69"/>
      <c r="AZ51" s="157">
        <v>16</v>
      </c>
      <c r="BA51" s="443"/>
      <c r="BB51" s="292">
        <f>IF(IF(ISBLANK(AZ$31),0,VLOOKUP(AZ51,RFR!$B$8:$I$108,VLOOKUP('Market Risk (Interest Rate_MD)'!AZ$31,RC_Summary!$F$18:$G$24,2,0),0))&lt;0,0,IF(ISBLANK(AZ$31),0,VLOOKUP(AZ51,RFR!$B$8:$I$108,VLOOKUP('Market Risk (Interest Rate_MD)'!AZ$31,RC_Summary!$F$18:$G$24,2,0),0)))</f>
        <v>0</v>
      </c>
      <c r="BC51" s="295">
        <f>RC_Summary!$D25</f>
        <v>0.45</v>
      </c>
      <c r="BD51" s="295">
        <f>RC_Summary!$C25</f>
        <v>-0.3</v>
      </c>
      <c r="BE51" s="294">
        <f t="shared" si="47"/>
        <v>0</v>
      </c>
      <c r="BF51" s="294">
        <f t="shared" si="48"/>
        <v>0</v>
      </c>
      <c r="BG51" s="305">
        <f t="shared" si="49"/>
        <v>0</v>
      </c>
      <c r="BH51" s="305">
        <f t="shared" si="50"/>
        <v>0</v>
      </c>
      <c r="BI51" s="69"/>
      <c r="BJ51" s="157">
        <v>16</v>
      </c>
      <c r="BK51" s="443"/>
      <c r="BL51" s="292">
        <f>IF(IF(ISBLANK(BJ$31),0,VLOOKUP(BJ51,RFR!$B$8:$I$108,VLOOKUP('Market Risk (Interest Rate_MD)'!BJ$31,RC_Summary!$F$18:$G$24,2,0),0))&lt;0,0,IF(ISBLANK(BJ$31),0,VLOOKUP(BJ51,RFR!$B$8:$I$108,VLOOKUP('Market Risk (Interest Rate_MD)'!BJ$31,RC_Summary!$F$18:$G$24,2,0),0)))</f>
        <v>0</v>
      </c>
      <c r="BM51" s="295">
        <f>RC_Summary!$D25</f>
        <v>0.45</v>
      </c>
      <c r="BN51" s="295">
        <f>RC_Summary!$C25</f>
        <v>-0.3</v>
      </c>
      <c r="BO51" s="294">
        <f t="shared" si="51"/>
        <v>0</v>
      </c>
      <c r="BP51" s="294">
        <f t="shared" si="52"/>
        <v>0</v>
      </c>
      <c r="BQ51" s="305">
        <f t="shared" si="53"/>
        <v>0</v>
      </c>
      <c r="BR51" s="480">
        <f t="shared" si="54"/>
        <v>0</v>
      </c>
      <c r="BS51" s="472"/>
      <c r="BT51" s="472"/>
      <c r="BU51" s="472"/>
      <c r="BV51" s="472"/>
      <c r="BW51" s="472"/>
      <c r="BX51" s="472"/>
      <c r="BY51" s="472"/>
      <c r="BZ51" s="472"/>
      <c r="CA51" s="472"/>
      <c r="CB51" s="472"/>
      <c r="CC51" s="472"/>
      <c r="CD51" s="472"/>
      <c r="CE51" s="472"/>
      <c r="CF51" s="472"/>
      <c r="CG51" s="472"/>
      <c r="CH51" s="472"/>
      <c r="CI51" s="472"/>
      <c r="CJ51" s="472"/>
      <c r="CK51" s="472"/>
      <c r="CL51" s="472"/>
      <c r="CM51" s="472"/>
      <c r="CN51" s="472"/>
      <c r="CO51" s="472"/>
      <c r="CP51" s="472"/>
      <c r="CQ51" s="472"/>
      <c r="CR51" s="472"/>
      <c r="CS51" s="472"/>
      <c r="CT51" s="472"/>
      <c r="CU51" s="472"/>
      <c r="CV51" s="472"/>
      <c r="CW51" s="472"/>
      <c r="CX51" s="472"/>
      <c r="CY51" s="472"/>
      <c r="CZ51" s="472"/>
      <c r="DA51" s="472"/>
      <c r="DB51" s="472"/>
      <c r="DC51" s="472"/>
      <c r="DD51" s="472"/>
      <c r="DE51" s="472"/>
      <c r="DF51" s="472"/>
      <c r="DG51" s="472"/>
      <c r="DH51" s="472"/>
      <c r="DI51" s="472"/>
      <c r="DJ51" s="472"/>
      <c r="DK51" s="472"/>
      <c r="DL51" s="472"/>
      <c r="DM51" s="472"/>
      <c r="DN51" s="472"/>
      <c r="DO51" s="472"/>
      <c r="DP51" s="472"/>
      <c r="DQ51" s="472"/>
      <c r="DR51" s="472"/>
      <c r="DS51" s="472"/>
      <c r="DT51" s="472"/>
      <c r="DU51" s="472"/>
      <c r="DV51" s="472"/>
      <c r="DW51" s="472"/>
      <c r="DX51" s="472"/>
      <c r="DY51" s="472"/>
      <c r="DZ51" s="472"/>
      <c r="EA51" s="472"/>
      <c r="EB51" s="472"/>
      <c r="EC51" s="472"/>
      <c r="ED51" s="472"/>
      <c r="EE51" s="472"/>
      <c r="EF51" s="472"/>
      <c r="EG51" s="472"/>
      <c r="EH51" s="472"/>
      <c r="EI51" s="472"/>
      <c r="EJ51" s="472"/>
      <c r="EK51" s="472"/>
      <c r="EL51" s="472"/>
      <c r="EM51" s="472"/>
      <c r="EN51" s="472"/>
      <c r="EO51" s="472"/>
      <c r="EP51" s="472"/>
      <c r="EQ51" s="472"/>
      <c r="ER51" s="472"/>
      <c r="ES51" s="472"/>
      <c r="ET51" s="472"/>
      <c r="EU51" s="472"/>
      <c r="EV51" s="472"/>
      <c r="EW51" s="472"/>
      <c r="EX51" s="472"/>
      <c r="EY51" s="472"/>
      <c r="EZ51" s="472"/>
      <c r="FA51" s="472"/>
      <c r="FB51" s="472"/>
      <c r="FC51" s="472"/>
      <c r="FD51" s="472"/>
      <c r="FE51" s="472"/>
      <c r="FF51" s="472"/>
      <c r="FG51" s="472"/>
      <c r="FH51" s="472"/>
      <c r="FI51" s="472"/>
      <c r="FJ51" s="472"/>
      <c r="FK51" s="472"/>
      <c r="FL51" s="472"/>
      <c r="FM51" s="472"/>
      <c r="FN51" s="472"/>
      <c r="FO51" s="472"/>
      <c r="FP51" s="472"/>
      <c r="FQ51" s="472"/>
      <c r="FR51" s="472"/>
      <c r="FS51" s="472"/>
      <c r="FT51" s="472"/>
      <c r="FU51" s="472"/>
      <c r="FV51" s="472"/>
      <c r="FW51" s="472"/>
      <c r="FX51" s="472"/>
      <c r="FY51" s="472"/>
      <c r="FZ51" s="472"/>
      <c r="GA51" s="472"/>
      <c r="GB51" s="472"/>
      <c r="GC51" s="472"/>
      <c r="GD51" s="472"/>
      <c r="GE51" s="472"/>
      <c r="GF51" s="472"/>
      <c r="GG51" s="472"/>
      <c r="GH51" s="472"/>
      <c r="GI51" s="472"/>
      <c r="GJ51" s="472"/>
      <c r="GK51" s="472"/>
      <c r="GL51" s="472"/>
      <c r="GM51" s="472"/>
      <c r="GN51" s="472"/>
      <c r="GO51" s="472"/>
      <c r="GP51" s="472"/>
      <c r="GQ51" s="472"/>
      <c r="GR51" s="472"/>
      <c r="GS51" s="472"/>
      <c r="GT51" s="472"/>
      <c r="GU51" s="472"/>
      <c r="GV51" s="472"/>
      <c r="GW51" s="472"/>
      <c r="GX51" s="472"/>
      <c r="GY51" s="472"/>
      <c r="GZ51" s="472"/>
      <c r="HA51" s="472"/>
      <c r="HB51" s="472"/>
      <c r="HC51" s="472"/>
      <c r="HD51" s="472"/>
      <c r="HE51" s="472"/>
      <c r="HF51" s="472"/>
      <c r="HG51" s="472"/>
      <c r="HH51" s="472"/>
      <c r="HI51" s="472"/>
      <c r="HJ51" s="472"/>
      <c r="HK51" s="472"/>
      <c r="HL51" s="472"/>
      <c r="HM51" s="472"/>
      <c r="HN51" s="472"/>
      <c r="HO51" s="472"/>
      <c r="HP51" s="472"/>
      <c r="HQ51" s="472"/>
      <c r="HR51" s="472"/>
      <c r="HS51" s="472"/>
      <c r="HT51" s="472"/>
      <c r="HU51" s="472"/>
      <c r="HV51" s="472"/>
      <c r="HW51" s="472"/>
      <c r="HX51" s="472"/>
      <c r="HY51" s="472"/>
      <c r="HZ51" s="472"/>
      <c r="IA51" s="472"/>
      <c r="IB51" s="472"/>
      <c r="IC51" s="472"/>
      <c r="ID51" s="472"/>
      <c r="IE51" s="472"/>
      <c r="IF51" s="472"/>
      <c r="IG51" s="472"/>
      <c r="IH51" s="472"/>
      <c r="II51" s="472"/>
      <c r="IJ51" s="472"/>
      <c r="IK51" s="472"/>
      <c r="IL51" s="472"/>
      <c r="IM51" s="472"/>
      <c r="IN51" s="472"/>
      <c r="IO51" s="472"/>
      <c r="IP51" s="472"/>
      <c r="IQ51" s="472"/>
      <c r="IR51" s="472"/>
      <c r="IS51" s="472"/>
      <c r="IT51" s="472"/>
      <c r="IU51" s="472"/>
      <c r="IV51" s="472"/>
      <c r="IW51" s="472"/>
      <c r="IX51" s="472"/>
      <c r="IY51" s="472"/>
      <c r="IZ51" s="472"/>
      <c r="JA51" s="472"/>
      <c r="JB51" s="472"/>
      <c r="JC51" s="472"/>
      <c r="JD51" s="472"/>
      <c r="JE51" s="472"/>
      <c r="JF51" s="472"/>
      <c r="JG51" s="472"/>
      <c r="JH51" s="472"/>
      <c r="JI51" s="472"/>
      <c r="JJ51" s="472"/>
      <c r="JK51" s="472"/>
      <c r="JL51" s="472"/>
      <c r="JM51" s="472"/>
      <c r="JN51" s="472"/>
      <c r="JO51" s="472"/>
      <c r="JP51" s="472"/>
      <c r="JQ51" s="472"/>
      <c r="JR51" s="472"/>
      <c r="JS51" s="472"/>
      <c r="JT51" s="472"/>
      <c r="JU51" s="472"/>
      <c r="JV51" s="472"/>
      <c r="JW51" s="472"/>
      <c r="JX51" s="472"/>
      <c r="JY51" s="472"/>
      <c r="JZ51" s="472"/>
      <c r="KA51" s="472"/>
      <c r="KB51" s="472"/>
      <c r="KC51" s="472"/>
      <c r="KD51" s="472"/>
      <c r="KE51" s="472"/>
      <c r="KF51" s="472"/>
      <c r="KG51" s="472"/>
      <c r="KH51" s="472"/>
      <c r="KI51" s="472"/>
      <c r="KJ51" s="472"/>
      <c r="KK51" s="472"/>
      <c r="KL51" s="472"/>
      <c r="KM51" s="472"/>
      <c r="KN51" s="472"/>
      <c r="KO51" s="472"/>
      <c r="KP51" s="472"/>
      <c r="KQ51" s="472"/>
      <c r="KR51" s="472"/>
      <c r="KS51" s="472"/>
      <c r="KT51" s="472"/>
      <c r="KU51" s="472"/>
      <c r="KV51" s="472"/>
      <c r="KW51" s="472"/>
      <c r="KX51" s="472"/>
      <c r="KY51" s="472"/>
      <c r="KZ51" s="472"/>
      <c r="LA51" s="472"/>
      <c r="LB51" s="472"/>
      <c r="LC51" s="472"/>
      <c r="LD51" s="472"/>
      <c r="LE51" s="472"/>
      <c r="LF51" s="472"/>
      <c r="LG51" s="472"/>
      <c r="LH51" s="472"/>
      <c r="LI51" s="472"/>
      <c r="LJ51" s="472"/>
      <c r="LK51" s="472"/>
      <c r="LL51" s="472"/>
      <c r="LM51" s="472"/>
      <c r="LN51" s="472"/>
      <c r="LO51" s="472"/>
      <c r="LP51" s="472"/>
      <c r="LQ51" s="472"/>
      <c r="LR51" s="472"/>
      <c r="LS51" s="472"/>
      <c r="LT51" s="472"/>
      <c r="LU51" s="472"/>
      <c r="LV51" s="472"/>
      <c r="LW51" s="472"/>
      <c r="LX51" s="472"/>
      <c r="LY51" s="472"/>
      <c r="LZ51" s="472"/>
      <c r="MA51" s="472"/>
      <c r="MB51" s="472"/>
      <c r="MC51" s="472"/>
      <c r="MD51" s="472"/>
      <c r="ME51" s="472"/>
      <c r="MF51" s="472"/>
      <c r="MG51" s="472"/>
      <c r="MH51" s="472"/>
      <c r="MI51" s="472"/>
      <c r="MJ51" s="472"/>
      <c r="MK51" s="472"/>
      <c r="ML51" s="472"/>
      <c r="MM51" s="472"/>
      <c r="MN51" s="472"/>
      <c r="MO51" s="472"/>
      <c r="MP51" s="472"/>
      <c r="MQ51" s="472"/>
      <c r="MR51" s="472"/>
      <c r="MS51" s="472"/>
      <c r="MT51" s="472"/>
      <c r="MU51" s="472"/>
      <c r="MV51" s="472"/>
      <c r="MW51" s="472"/>
      <c r="MX51" s="472"/>
      <c r="MY51" s="472"/>
      <c r="MZ51" s="472"/>
      <c r="NA51" s="472"/>
    </row>
    <row r="52" spans="1:365" s="305" customFormat="1" x14ac:dyDescent="0.3">
      <c r="A52" s="472"/>
      <c r="B52" s="157">
        <v>17</v>
      </c>
      <c r="C52" s="443"/>
      <c r="D52" s="292">
        <f>RFR!$C26</f>
        <v>0</v>
      </c>
      <c r="E52" s="293">
        <f>RC_Summary!$D26</f>
        <v>0.4</v>
      </c>
      <c r="F52" s="293">
        <f>RC_Summary!$C26</f>
        <v>-0.25</v>
      </c>
      <c r="G52" s="294">
        <f t="shared" si="1"/>
        <v>0</v>
      </c>
      <c r="H52" s="294">
        <f t="shared" si="2"/>
        <v>0</v>
      </c>
      <c r="I52" s="391">
        <f t="shared" si="29"/>
        <v>0</v>
      </c>
      <c r="J52" s="391">
        <f t="shared" si="30"/>
        <v>0</v>
      </c>
      <c r="K52" s="69"/>
      <c r="L52" s="157">
        <v>17</v>
      </c>
      <c r="M52" s="443"/>
      <c r="N52" s="292">
        <f>IF(IF(ISBLANK(L$31),0,VLOOKUP(L52,RFR!$B$8:$I$108,VLOOKUP('Market Risk (Interest Rate_MD)'!$L$31,RC_Summary!$F$18:$G$24,2,0),0))&lt;0,0,IF(ISBLANK(L$31),0,VLOOKUP(L52,RFR!$B$8:$I$108,VLOOKUP('Market Risk (Interest Rate_MD)'!$L$31,RC_Summary!$F$18:$G$24,2,0),0)))</f>
        <v>0</v>
      </c>
      <c r="O52" s="295">
        <f>RC_Summary!$D26</f>
        <v>0.4</v>
      </c>
      <c r="P52" s="295">
        <f>RC_Summary!$C26</f>
        <v>-0.25</v>
      </c>
      <c r="Q52" s="294">
        <f t="shared" si="31"/>
        <v>0</v>
      </c>
      <c r="R52" s="294">
        <f t="shared" si="32"/>
        <v>0</v>
      </c>
      <c r="S52" s="305">
        <f t="shared" si="33"/>
        <v>0</v>
      </c>
      <c r="T52" s="305">
        <f t="shared" si="34"/>
        <v>0</v>
      </c>
      <c r="U52" s="69"/>
      <c r="V52" s="157">
        <v>17</v>
      </c>
      <c r="W52" s="443"/>
      <c r="X52" s="292">
        <f>IF(IF(ISBLANK(V$31),0,VLOOKUP(V52,RFR!$B$8:$I$108,VLOOKUP('Market Risk (Interest Rate_MD)'!V$31,RC_Summary!$F$18:$G$24,2,0),0))&lt;0,0,IF(ISBLANK(V$31),0,VLOOKUP(V52,RFR!$B$8:$I$108,VLOOKUP('Market Risk (Interest Rate_MD)'!V$31,RC_Summary!$F$18:$G$24,2,0),0)))</f>
        <v>0</v>
      </c>
      <c r="Y52" s="295">
        <f>RC_Summary!$D26</f>
        <v>0.4</v>
      </c>
      <c r="Z52" s="295">
        <f>RC_Summary!$C26</f>
        <v>-0.25</v>
      </c>
      <c r="AA52" s="294">
        <f t="shared" si="35"/>
        <v>0</v>
      </c>
      <c r="AB52" s="294">
        <f t="shared" si="36"/>
        <v>0</v>
      </c>
      <c r="AC52" s="305">
        <f t="shared" si="37"/>
        <v>0</v>
      </c>
      <c r="AD52" s="305">
        <f t="shared" si="38"/>
        <v>0</v>
      </c>
      <c r="AE52" s="69"/>
      <c r="AF52" s="157">
        <v>17</v>
      </c>
      <c r="AG52" s="443"/>
      <c r="AH52" s="292">
        <f>IF(IF(ISBLANK(AF$31),0,VLOOKUP(AF52,RFR!$B$8:$I$108,VLOOKUP('Market Risk (Interest Rate_MD)'!AF$31,RC_Summary!$F$18:$G$24,2,0),0))&lt;0,0,IF(ISBLANK(AF$31),0,VLOOKUP(AF52,RFR!$B$8:$I$108,VLOOKUP('Market Risk (Interest Rate_MD)'!AF$31,RC_Summary!$F$18:$G$24,2,0),0)))</f>
        <v>0</v>
      </c>
      <c r="AI52" s="295">
        <f>RC_Summary!$D26</f>
        <v>0.4</v>
      </c>
      <c r="AJ52" s="295">
        <f>RC_Summary!$C26</f>
        <v>-0.25</v>
      </c>
      <c r="AK52" s="294">
        <f t="shared" si="39"/>
        <v>0</v>
      </c>
      <c r="AL52" s="294">
        <f t="shared" si="40"/>
        <v>0</v>
      </c>
      <c r="AM52" s="305">
        <f t="shared" si="41"/>
        <v>0</v>
      </c>
      <c r="AN52" s="305">
        <f t="shared" si="42"/>
        <v>0</v>
      </c>
      <c r="AO52" s="69"/>
      <c r="AP52" s="157">
        <v>17</v>
      </c>
      <c r="AQ52" s="443"/>
      <c r="AR52" s="292">
        <f>IF(IF(ISBLANK(AP$31),0,VLOOKUP(AP52,RFR!$B$8:$I$108,VLOOKUP('Market Risk (Interest Rate_MD)'!AP$31,RC_Summary!$F$18:$G$24,2,0),0))&lt;0,0,IF(ISBLANK(AP$31),0,VLOOKUP(AP52,RFR!$B$8:$I$108,VLOOKUP('Market Risk (Interest Rate_MD)'!AP$31,RC_Summary!$F$18:$G$24,2,0),0)))</f>
        <v>0</v>
      </c>
      <c r="AS52" s="295">
        <f>RC_Summary!$D26</f>
        <v>0.4</v>
      </c>
      <c r="AT52" s="295">
        <f>RC_Summary!$C26</f>
        <v>-0.25</v>
      </c>
      <c r="AU52" s="294">
        <f t="shared" si="43"/>
        <v>0</v>
      </c>
      <c r="AV52" s="294">
        <f t="shared" si="44"/>
        <v>0</v>
      </c>
      <c r="AW52" s="305">
        <f t="shared" si="45"/>
        <v>0</v>
      </c>
      <c r="AX52" s="305">
        <f t="shared" si="46"/>
        <v>0</v>
      </c>
      <c r="AY52" s="69"/>
      <c r="AZ52" s="157">
        <v>17</v>
      </c>
      <c r="BA52" s="443"/>
      <c r="BB52" s="292">
        <f>IF(IF(ISBLANK(AZ$31),0,VLOOKUP(AZ52,RFR!$B$8:$I$108,VLOOKUP('Market Risk (Interest Rate_MD)'!AZ$31,RC_Summary!$F$18:$G$24,2,0),0))&lt;0,0,IF(ISBLANK(AZ$31),0,VLOOKUP(AZ52,RFR!$B$8:$I$108,VLOOKUP('Market Risk (Interest Rate_MD)'!AZ$31,RC_Summary!$F$18:$G$24,2,0),0)))</f>
        <v>0</v>
      </c>
      <c r="BC52" s="295">
        <f>RC_Summary!$D26</f>
        <v>0.4</v>
      </c>
      <c r="BD52" s="295">
        <f>RC_Summary!$C26</f>
        <v>-0.25</v>
      </c>
      <c r="BE52" s="294">
        <f t="shared" si="47"/>
        <v>0</v>
      </c>
      <c r="BF52" s="294">
        <f t="shared" si="48"/>
        <v>0</v>
      </c>
      <c r="BG52" s="305">
        <f t="shared" si="49"/>
        <v>0</v>
      </c>
      <c r="BH52" s="305">
        <f t="shared" si="50"/>
        <v>0</v>
      </c>
      <c r="BI52" s="69"/>
      <c r="BJ52" s="157">
        <v>17</v>
      </c>
      <c r="BK52" s="443"/>
      <c r="BL52" s="292">
        <f>IF(IF(ISBLANK(BJ$31),0,VLOOKUP(BJ52,RFR!$B$8:$I$108,VLOOKUP('Market Risk (Interest Rate_MD)'!BJ$31,RC_Summary!$F$18:$G$24,2,0),0))&lt;0,0,IF(ISBLANK(BJ$31),0,VLOOKUP(BJ52,RFR!$B$8:$I$108,VLOOKUP('Market Risk (Interest Rate_MD)'!BJ$31,RC_Summary!$F$18:$G$24,2,0),0)))</f>
        <v>0</v>
      </c>
      <c r="BM52" s="295">
        <f>RC_Summary!$D26</f>
        <v>0.4</v>
      </c>
      <c r="BN52" s="295">
        <f>RC_Summary!$C26</f>
        <v>-0.25</v>
      </c>
      <c r="BO52" s="294">
        <f t="shared" si="51"/>
        <v>0</v>
      </c>
      <c r="BP52" s="294">
        <f t="shared" si="52"/>
        <v>0</v>
      </c>
      <c r="BQ52" s="305">
        <f t="shared" si="53"/>
        <v>0</v>
      </c>
      <c r="BR52" s="480">
        <f t="shared" si="54"/>
        <v>0</v>
      </c>
      <c r="BS52" s="472"/>
      <c r="BT52" s="472"/>
      <c r="BU52" s="472"/>
      <c r="BV52" s="472"/>
      <c r="BW52" s="472"/>
      <c r="BX52" s="472"/>
      <c r="BY52" s="472"/>
      <c r="BZ52" s="472"/>
      <c r="CA52" s="472"/>
      <c r="CB52" s="472"/>
      <c r="CC52" s="472"/>
      <c r="CD52" s="472"/>
      <c r="CE52" s="472"/>
      <c r="CF52" s="472"/>
      <c r="CG52" s="472"/>
      <c r="CH52" s="472"/>
      <c r="CI52" s="472"/>
      <c r="CJ52" s="472"/>
      <c r="CK52" s="472"/>
      <c r="CL52" s="472"/>
      <c r="CM52" s="472"/>
      <c r="CN52" s="472"/>
      <c r="CO52" s="472"/>
      <c r="CP52" s="472"/>
      <c r="CQ52" s="472"/>
      <c r="CR52" s="472"/>
      <c r="CS52" s="472"/>
      <c r="CT52" s="472"/>
      <c r="CU52" s="472"/>
      <c r="CV52" s="472"/>
      <c r="CW52" s="472"/>
      <c r="CX52" s="472"/>
      <c r="CY52" s="472"/>
      <c r="CZ52" s="472"/>
      <c r="DA52" s="472"/>
      <c r="DB52" s="472"/>
      <c r="DC52" s="472"/>
      <c r="DD52" s="472"/>
      <c r="DE52" s="472"/>
      <c r="DF52" s="472"/>
      <c r="DG52" s="472"/>
      <c r="DH52" s="472"/>
      <c r="DI52" s="472"/>
      <c r="DJ52" s="472"/>
      <c r="DK52" s="472"/>
      <c r="DL52" s="472"/>
      <c r="DM52" s="472"/>
      <c r="DN52" s="472"/>
      <c r="DO52" s="472"/>
      <c r="DP52" s="472"/>
      <c r="DQ52" s="472"/>
      <c r="DR52" s="472"/>
      <c r="DS52" s="472"/>
      <c r="DT52" s="472"/>
      <c r="DU52" s="472"/>
      <c r="DV52" s="472"/>
      <c r="DW52" s="472"/>
      <c r="DX52" s="472"/>
      <c r="DY52" s="472"/>
      <c r="DZ52" s="472"/>
      <c r="EA52" s="472"/>
      <c r="EB52" s="472"/>
      <c r="EC52" s="472"/>
      <c r="ED52" s="472"/>
      <c r="EE52" s="472"/>
      <c r="EF52" s="472"/>
      <c r="EG52" s="472"/>
      <c r="EH52" s="472"/>
      <c r="EI52" s="472"/>
      <c r="EJ52" s="472"/>
      <c r="EK52" s="472"/>
      <c r="EL52" s="472"/>
      <c r="EM52" s="472"/>
      <c r="EN52" s="472"/>
      <c r="EO52" s="472"/>
      <c r="EP52" s="472"/>
      <c r="EQ52" s="472"/>
      <c r="ER52" s="472"/>
      <c r="ES52" s="472"/>
      <c r="ET52" s="472"/>
      <c r="EU52" s="472"/>
      <c r="EV52" s="472"/>
      <c r="EW52" s="472"/>
      <c r="EX52" s="472"/>
      <c r="EY52" s="472"/>
      <c r="EZ52" s="472"/>
      <c r="FA52" s="472"/>
      <c r="FB52" s="472"/>
      <c r="FC52" s="472"/>
      <c r="FD52" s="472"/>
      <c r="FE52" s="472"/>
      <c r="FF52" s="472"/>
      <c r="FG52" s="472"/>
      <c r="FH52" s="472"/>
      <c r="FI52" s="472"/>
      <c r="FJ52" s="472"/>
      <c r="FK52" s="472"/>
      <c r="FL52" s="472"/>
      <c r="FM52" s="472"/>
      <c r="FN52" s="472"/>
      <c r="FO52" s="472"/>
      <c r="FP52" s="472"/>
      <c r="FQ52" s="472"/>
      <c r="FR52" s="472"/>
      <c r="FS52" s="472"/>
      <c r="FT52" s="472"/>
      <c r="FU52" s="472"/>
      <c r="FV52" s="472"/>
      <c r="FW52" s="472"/>
      <c r="FX52" s="472"/>
      <c r="FY52" s="472"/>
      <c r="FZ52" s="472"/>
      <c r="GA52" s="472"/>
      <c r="GB52" s="472"/>
      <c r="GC52" s="472"/>
      <c r="GD52" s="472"/>
      <c r="GE52" s="472"/>
      <c r="GF52" s="472"/>
      <c r="GG52" s="472"/>
      <c r="GH52" s="472"/>
      <c r="GI52" s="472"/>
      <c r="GJ52" s="472"/>
      <c r="GK52" s="472"/>
      <c r="GL52" s="472"/>
      <c r="GM52" s="472"/>
      <c r="GN52" s="472"/>
      <c r="GO52" s="472"/>
      <c r="GP52" s="472"/>
      <c r="GQ52" s="472"/>
      <c r="GR52" s="472"/>
      <c r="GS52" s="472"/>
      <c r="GT52" s="472"/>
      <c r="GU52" s="472"/>
      <c r="GV52" s="472"/>
      <c r="GW52" s="472"/>
      <c r="GX52" s="472"/>
      <c r="GY52" s="472"/>
      <c r="GZ52" s="472"/>
      <c r="HA52" s="472"/>
      <c r="HB52" s="472"/>
      <c r="HC52" s="472"/>
      <c r="HD52" s="472"/>
      <c r="HE52" s="472"/>
      <c r="HF52" s="472"/>
      <c r="HG52" s="472"/>
      <c r="HH52" s="472"/>
      <c r="HI52" s="472"/>
      <c r="HJ52" s="472"/>
      <c r="HK52" s="472"/>
      <c r="HL52" s="472"/>
      <c r="HM52" s="472"/>
      <c r="HN52" s="472"/>
      <c r="HO52" s="472"/>
      <c r="HP52" s="472"/>
      <c r="HQ52" s="472"/>
      <c r="HR52" s="472"/>
      <c r="HS52" s="472"/>
      <c r="HT52" s="472"/>
      <c r="HU52" s="472"/>
      <c r="HV52" s="472"/>
      <c r="HW52" s="472"/>
      <c r="HX52" s="472"/>
      <c r="HY52" s="472"/>
      <c r="HZ52" s="472"/>
      <c r="IA52" s="472"/>
      <c r="IB52" s="472"/>
      <c r="IC52" s="472"/>
      <c r="ID52" s="472"/>
      <c r="IE52" s="472"/>
      <c r="IF52" s="472"/>
      <c r="IG52" s="472"/>
      <c r="IH52" s="472"/>
      <c r="II52" s="472"/>
      <c r="IJ52" s="472"/>
      <c r="IK52" s="472"/>
      <c r="IL52" s="472"/>
      <c r="IM52" s="472"/>
      <c r="IN52" s="472"/>
      <c r="IO52" s="472"/>
      <c r="IP52" s="472"/>
      <c r="IQ52" s="472"/>
      <c r="IR52" s="472"/>
      <c r="IS52" s="472"/>
      <c r="IT52" s="472"/>
      <c r="IU52" s="472"/>
      <c r="IV52" s="472"/>
      <c r="IW52" s="472"/>
      <c r="IX52" s="472"/>
      <c r="IY52" s="472"/>
      <c r="IZ52" s="472"/>
      <c r="JA52" s="472"/>
      <c r="JB52" s="472"/>
      <c r="JC52" s="472"/>
      <c r="JD52" s="472"/>
      <c r="JE52" s="472"/>
      <c r="JF52" s="472"/>
      <c r="JG52" s="472"/>
      <c r="JH52" s="472"/>
      <c r="JI52" s="472"/>
      <c r="JJ52" s="472"/>
      <c r="JK52" s="472"/>
      <c r="JL52" s="472"/>
      <c r="JM52" s="472"/>
      <c r="JN52" s="472"/>
      <c r="JO52" s="472"/>
      <c r="JP52" s="472"/>
      <c r="JQ52" s="472"/>
      <c r="JR52" s="472"/>
      <c r="JS52" s="472"/>
      <c r="JT52" s="472"/>
      <c r="JU52" s="472"/>
      <c r="JV52" s="472"/>
      <c r="JW52" s="472"/>
      <c r="JX52" s="472"/>
      <c r="JY52" s="472"/>
      <c r="JZ52" s="472"/>
      <c r="KA52" s="472"/>
      <c r="KB52" s="472"/>
      <c r="KC52" s="472"/>
      <c r="KD52" s="472"/>
      <c r="KE52" s="472"/>
      <c r="KF52" s="472"/>
      <c r="KG52" s="472"/>
      <c r="KH52" s="472"/>
      <c r="KI52" s="472"/>
      <c r="KJ52" s="472"/>
      <c r="KK52" s="472"/>
      <c r="KL52" s="472"/>
      <c r="KM52" s="472"/>
      <c r="KN52" s="472"/>
      <c r="KO52" s="472"/>
      <c r="KP52" s="472"/>
      <c r="KQ52" s="472"/>
      <c r="KR52" s="472"/>
      <c r="KS52" s="472"/>
      <c r="KT52" s="472"/>
      <c r="KU52" s="472"/>
      <c r="KV52" s="472"/>
      <c r="KW52" s="472"/>
      <c r="KX52" s="472"/>
      <c r="KY52" s="472"/>
      <c r="KZ52" s="472"/>
      <c r="LA52" s="472"/>
      <c r="LB52" s="472"/>
      <c r="LC52" s="472"/>
      <c r="LD52" s="472"/>
      <c r="LE52" s="472"/>
      <c r="LF52" s="472"/>
      <c r="LG52" s="472"/>
      <c r="LH52" s="472"/>
      <c r="LI52" s="472"/>
      <c r="LJ52" s="472"/>
      <c r="LK52" s="472"/>
      <c r="LL52" s="472"/>
      <c r="LM52" s="472"/>
      <c r="LN52" s="472"/>
      <c r="LO52" s="472"/>
      <c r="LP52" s="472"/>
      <c r="LQ52" s="472"/>
      <c r="LR52" s="472"/>
      <c r="LS52" s="472"/>
      <c r="LT52" s="472"/>
      <c r="LU52" s="472"/>
      <c r="LV52" s="472"/>
      <c r="LW52" s="472"/>
      <c r="LX52" s="472"/>
      <c r="LY52" s="472"/>
      <c r="LZ52" s="472"/>
      <c r="MA52" s="472"/>
      <c r="MB52" s="472"/>
      <c r="MC52" s="472"/>
      <c r="MD52" s="472"/>
      <c r="ME52" s="472"/>
      <c r="MF52" s="472"/>
      <c r="MG52" s="472"/>
      <c r="MH52" s="472"/>
      <c r="MI52" s="472"/>
      <c r="MJ52" s="472"/>
      <c r="MK52" s="472"/>
      <c r="ML52" s="472"/>
      <c r="MM52" s="472"/>
      <c r="MN52" s="472"/>
      <c r="MO52" s="472"/>
      <c r="MP52" s="472"/>
      <c r="MQ52" s="472"/>
      <c r="MR52" s="472"/>
      <c r="MS52" s="472"/>
      <c r="MT52" s="472"/>
      <c r="MU52" s="472"/>
      <c r="MV52" s="472"/>
      <c r="MW52" s="472"/>
      <c r="MX52" s="472"/>
      <c r="MY52" s="472"/>
      <c r="MZ52" s="472"/>
      <c r="NA52" s="472"/>
    </row>
    <row r="53" spans="1:365" s="305" customFormat="1" x14ac:dyDescent="0.3">
      <c r="A53" s="472"/>
      <c r="B53" s="157">
        <v>18</v>
      </c>
      <c r="C53" s="443"/>
      <c r="D53" s="292">
        <f>RFR!$C27</f>
        <v>0</v>
      </c>
      <c r="E53" s="293">
        <f>RC_Summary!$D27</f>
        <v>0.35</v>
      </c>
      <c r="F53" s="293">
        <f>RC_Summary!$C27</f>
        <v>-0.25</v>
      </c>
      <c r="G53" s="294">
        <f t="shared" si="1"/>
        <v>0</v>
      </c>
      <c r="H53" s="294">
        <f t="shared" si="2"/>
        <v>0</v>
      </c>
      <c r="I53" s="391">
        <f t="shared" si="29"/>
        <v>0</v>
      </c>
      <c r="J53" s="391">
        <f t="shared" si="30"/>
        <v>0</v>
      </c>
      <c r="K53" s="69"/>
      <c r="L53" s="157">
        <v>18</v>
      </c>
      <c r="M53" s="443"/>
      <c r="N53" s="292">
        <f>IF(IF(ISBLANK(L$31),0,VLOOKUP(L53,RFR!$B$8:$I$108,VLOOKUP('Market Risk (Interest Rate_MD)'!$L$31,RC_Summary!$F$18:$G$24,2,0),0))&lt;0,0,IF(ISBLANK(L$31),0,VLOOKUP(L53,RFR!$B$8:$I$108,VLOOKUP('Market Risk (Interest Rate_MD)'!$L$31,RC_Summary!$F$18:$G$24,2,0),0)))</f>
        <v>0</v>
      </c>
      <c r="O53" s="295">
        <f>RC_Summary!$D27</f>
        <v>0.35</v>
      </c>
      <c r="P53" s="295">
        <f>RC_Summary!$C27</f>
        <v>-0.25</v>
      </c>
      <c r="Q53" s="294">
        <f t="shared" si="31"/>
        <v>0</v>
      </c>
      <c r="R53" s="294">
        <f t="shared" si="32"/>
        <v>0</v>
      </c>
      <c r="S53" s="305">
        <f t="shared" si="33"/>
        <v>0</v>
      </c>
      <c r="T53" s="305">
        <f t="shared" si="34"/>
        <v>0</v>
      </c>
      <c r="U53" s="69"/>
      <c r="V53" s="157">
        <v>18</v>
      </c>
      <c r="W53" s="443"/>
      <c r="X53" s="292">
        <f>IF(IF(ISBLANK(V$31),0,VLOOKUP(V53,RFR!$B$8:$I$108,VLOOKUP('Market Risk (Interest Rate_MD)'!V$31,RC_Summary!$F$18:$G$24,2,0),0))&lt;0,0,IF(ISBLANK(V$31),0,VLOOKUP(V53,RFR!$B$8:$I$108,VLOOKUP('Market Risk (Interest Rate_MD)'!V$31,RC_Summary!$F$18:$G$24,2,0),0)))</f>
        <v>0</v>
      </c>
      <c r="Y53" s="295">
        <f>RC_Summary!$D27</f>
        <v>0.35</v>
      </c>
      <c r="Z53" s="295">
        <f>RC_Summary!$C27</f>
        <v>-0.25</v>
      </c>
      <c r="AA53" s="294">
        <f t="shared" si="35"/>
        <v>0</v>
      </c>
      <c r="AB53" s="294">
        <f t="shared" si="36"/>
        <v>0</v>
      </c>
      <c r="AC53" s="305">
        <f t="shared" si="37"/>
        <v>0</v>
      </c>
      <c r="AD53" s="305">
        <f t="shared" si="38"/>
        <v>0</v>
      </c>
      <c r="AE53" s="69"/>
      <c r="AF53" s="157">
        <v>18</v>
      </c>
      <c r="AG53" s="443"/>
      <c r="AH53" s="292">
        <f>IF(IF(ISBLANK(AF$31),0,VLOOKUP(AF53,RFR!$B$8:$I$108,VLOOKUP('Market Risk (Interest Rate_MD)'!AF$31,RC_Summary!$F$18:$G$24,2,0),0))&lt;0,0,IF(ISBLANK(AF$31),0,VLOOKUP(AF53,RFR!$B$8:$I$108,VLOOKUP('Market Risk (Interest Rate_MD)'!AF$31,RC_Summary!$F$18:$G$24,2,0),0)))</f>
        <v>0</v>
      </c>
      <c r="AI53" s="295">
        <f>RC_Summary!$D27</f>
        <v>0.35</v>
      </c>
      <c r="AJ53" s="295">
        <f>RC_Summary!$C27</f>
        <v>-0.25</v>
      </c>
      <c r="AK53" s="294">
        <f t="shared" si="39"/>
        <v>0</v>
      </c>
      <c r="AL53" s="294">
        <f t="shared" si="40"/>
        <v>0</v>
      </c>
      <c r="AM53" s="305">
        <f t="shared" si="41"/>
        <v>0</v>
      </c>
      <c r="AN53" s="305">
        <f t="shared" si="42"/>
        <v>0</v>
      </c>
      <c r="AO53" s="69"/>
      <c r="AP53" s="157">
        <v>18</v>
      </c>
      <c r="AQ53" s="443"/>
      <c r="AR53" s="292">
        <f>IF(IF(ISBLANK(AP$31),0,VLOOKUP(AP53,RFR!$B$8:$I$108,VLOOKUP('Market Risk (Interest Rate_MD)'!AP$31,RC_Summary!$F$18:$G$24,2,0),0))&lt;0,0,IF(ISBLANK(AP$31),0,VLOOKUP(AP53,RFR!$B$8:$I$108,VLOOKUP('Market Risk (Interest Rate_MD)'!AP$31,RC_Summary!$F$18:$G$24,2,0),0)))</f>
        <v>0</v>
      </c>
      <c r="AS53" s="295">
        <f>RC_Summary!$D27</f>
        <v>0.35</v>
      </c>
      <c r="AT53" s="295">
        <f>RC_Summary!$C27</f>
        <v>-0.25</v>
      </c>
      <c r="AU53" s="294">
        <f t="shared" si="43"/>
        <v>0</v>
      </c>
      <c r="AV53" s="294">
        <f t="shared" si="44"/>
        <v>0</v>
      </c>
      <c r="AW53" s="305">
        <f t="shared" si="45"/>
        <v>0</v>
      </c>
      <c r="AX53" s="305">
        <f t="shared" si="46"/>
        <v>0</v>
      </c>
      <c r="AY53" s="69"/>
      <c r="AZ53" s="157">
        <v>18</v>
      </c>
      <c r="BA53" s="443"/>
      <c r="BB53" s="292">
        <f>IF(IF(ISBLANK(AZ$31),0,VLOOKUP(AZ53,RFR!$B$8:$I$108,VLOOKUP('Market Risk (Interest Rate_MD)'!AZ$31,RC_Summary!$F$18:$G$24,2,0),0))&lt;0,0,IF(ISBLANK(AZ$31),0,VLOOKUP(AZ53,RFR!$B$8:$I$108,VLOOKUP('Market Risk (Interest Rate_MD)'!AZ$31,RC_Summary!$F$18:$G$24,2,0),0)))</f>
        <v>0</v>
      </c>
      <c r="BC53" s="295">
        <f>RC_Summary!$D27</f>
        <v>0.35</v>
      </c>
      <c r="BD53" s="295">
        <f>RC_Summary!$C27</f>
        <v>-0.25</v>
      </c>
      <c r="BE53" s="294">
        <f t="shared" si="47"/>
        <v>0</v>
      </c>
      <c r="BF53" s="294">
        <f t="shared" si="48"/>
        <v>0</v>
      </c>
      <c r="BG53" s="305">
        <f t="shared" si="49"/>
        <v>0</v>
      </c>
      <c r="BH53" s="305">
        <f t="shared" si="50"/>
        <v>0</v>
      </c>
      <c r="BI53" s="69"/>
      <c r="BJ53" s="157">
        <v>18</v>
      </c>
      <c r="BK53" s="443"/>
      <c r="BL53" s="292">
        <f>IF(IF(ISBLANK(BJ$31),0,VLOOKUP(BJ53,RFR!$B$8:$I$108,VLOOKUP('Market Risk (Interest Rate_MD)'!BJ$31,RC_Summary!$F$18:$G$24,2,0),0))&lt;0,0,IF(ISBLANK(BJ$31),0,VLOOKUP(BJ53,RFR!$B$8:$I$108,VLOOKUP('Market Risk (Interest Rate_MD)'!BJ$31,RC_Summary!$F$18:$G$24,2,0),0)))</f>
        <v>0</v>
      </c>
      <c r="BM53" s="295">
        <f>RC_Summary!$D27</f>
        <v>0.35</v>
      </c>
      <c r="BN53" s="295">
        <f>RC_Summary!$C27</f>
        <v>-0.25</v>
      </c>
      <c r="BO53" s="294">
        <f t="shared" si="51"/>
        <v>0</v>
      </c>
      <c r="BP53" s="294">
        <f t="shared" si="52"/>
        <v>0</v>
      </c>
      <c r="BQ53" s="305">
        <f t="shared" si="53"/>
        <v>0</v>
      </c>
      <c r="BR53" s="480">
        <f t="shared" si="54"/>
        <v>0</v>
      </c>
      <c r="BS53" s="472"/>
      <c r="BT53" s="472"/>
      <c r="BU53" s="472"/>
      <c r="BV53" s="472"/>
      <c r="BW53" s="472"/>
      <c r="BX53" s="472"/>
      <c r="BY53" s="472"/>
      <c r="BZ53" s="472"/>
      <c r="CA53" s="472"/>
      <c r="CB53" s="472"/>
      <c r="CC53" s="472"/>
      <c r="CD53" s="472"/>
      <c r="CE53" s="472"/>
      <c r="CF53" s="472"/>
      <c r="CG53" s="472"/>
      <c r="CH53" s="472"/>
      <c r="CI53" s="472"/>
      <c r="CJ53" s="472"/>
      <c r="CK53" s="472"/>
      <c r="CL53" s="472"/>
      <c r="CM53" s="472"/>
      <c r="CN53" s="472"/>
      <c r="CO53" s="472"/>
      <c r="CP53" s="472"/>
      <c r="CQ53" s="472"/>
      <c r="CR53" s="472"/>
      <c r="CS53" s="472"/>
      <c r="CT53" s="472"/>
      <c r="CU53" s="472"/>
      <c r="CV53" s="472"/>
      <c r="CW53" s="472"/>
      <c r="CX53" s="472"/>
      <c r="CY53" s="472"/>
      <c r="CZ53" s="472"/>
      <c r="DA53" s="472"/>
      <c r="DB53" s="472"/>
      <c r="DC53" s="472"/>
      <c r="DD53" s="472"/>
      <c r="DE53" s="472"/>
      <c r="DF53" s="472"/>
      <c r="DG53" s="472"/>
      <c r="DH53" s="472"/>
      <c r="DI53" s="472"/>
      <c r="DJ53" s="472"/>
      <c r="DK53" s="472"/>
      <c r="DL53" s="472"/>
      <c r="DM53" s="472"/>
      <c r="DN53" s="472"/>
      <c r="DO53" s="472"/>
      <c r="DP53" s="472"/>
      <c r="DQ53" s="472"/>
      <c r="DR53" s="472"/>
      <c r="DS53" s="472"/>
      <c r="DT53" s="472"/>
      <c r="DU53" s="472"/>
      <c r="DV53" s="472"/>
      <c r="DW53" s="472"/>
      <c r="DX53" s="472"/>
      <c r="DY53" s="472"/>
      <c r="DZ53" s="472"/>
      <c r="EA53" s="472"/>
      <c r="EB53" s="472"/>
      <c r="EC53" s="472"/>
      <c r="ED53" s="472"/>
      <c r="EE53" s="472"/>
      <c r="EF53" s="472"/>
      <c r="EG53" s="472"/>
      <c r="EH53" s="472"/>
      <c r="EI53" s="472"/>
      <c r="EJ53" s="472"/>
      <c r="EK53" s="472"/>
      <c r="EL53" s="472"/>
      <c r="EM53" s="472"/>
      <c r="EN53" s="472"/>
      <c r="EO53" s="472"/>
      <c r="EP53" s="472"/>
      <c r="EQ53" s="472"/>
      <c r="ER53" s="472"/>
      <c r="ES53" s="472"/>
      <c r="ET53" s="472"/>
      <c r="EU53" s="472"/>
      <c r="EV53" s="472"/>
      <c r="EW53" s="472"/>
      <c r="EX53" s="472"/>
      <c r="EY53" s="472"/>
      <c r="EZ53" s="472"/>
      <c r="FA53" s="472"/>
      <c r="FB53" s="472"/>
      <c r="FC53" s="472"/>
      <c r="FD53" s="472"/>
      <c r="FE53" s="472"/>
      <c r="FF53" s="472"/>
      <c r="FG53" s="472"/>
      <c r="FH53" s="472"/>
      <c r="FI53" s="472"/>
      <c r="FJ53" s="472"/>
      <c r="FK53" s="472"/>
      <c r="FL53" s="472"/>
      <c r="FM53" s="472"/>
      <c r="FN53" s="472"/>
      <c r="FO53" s="472"/>
      <c r="FP53" s="472"/>
      <c r="FQ53" s="472"/>
      <c r="FR53" s="472"/>
      <c r="FS53" s="472"/>
      <c r="FT53" s="472"/>
      <c r="FU53" s="472"/>
      <c r="FV53" s="472"/>
      <c r="FW53" s="472"/>
      <c r="FX53" s="472"/>
      <c r="FY53" s="472"/>
      <c r="FZ53" s="472"/>
      <c r="GA53" s="472"/>
      <c r="GB53" s="472"/>
      <c r="GC53" s="472"/>
      <c r="GD53" s="472"/>
      <c r="GE53" s="472"/>
      <c r="GF53" s="472"/>
      <c r="GG53" s="472"/>
      <c r="GH53" s="472"/>
      <c r="GI53" s="472"/>
      <c r="GJ53" s="472"/>
      <c r="GK53" s="472"/>
      <c r="GL53" s="472"/>
      <c r="GM53" s="472"/>
      <c r="GN53" s="472"/>
      <c r="GO53" s="472"/>
      <c r="GP53" s="472"/>
      <c r="GQ53" s="472"/>
      <c r="GR53" s="472"/>
      <c r="GS53" s="472"/>
      <c r="GT53" s="472"/>
      <c r="GU53" s="472"/>
      <c r="GV53" s="472"/>
      <c r="GW53" s="472"/>
      <c r="GX53" s="472"/>
      <c r="GY53" s="472"/>
      <c r="GZ53" s="472"/>
      <c r="HA53" s="472"/>
      <c r="HB53" s="472"/>
      <c r="HC53" s="472"/>
      <c r="HD53" s="472"/>
      <c r="HE53" s="472"/>
      <c r="HF53" s="472"/>
      <c r="HG53" s="472"/>
      <c r="HH53" s="472"/>
      <c r="HI53" s="472"/>
      <c r="HJ53" s="472"/>
      <c r="HK53" s="472"/>
      <c r="HL53" s="472"/>
      <c r="HM53" s="472"/>
      <c r="HN53" s="472"/>
      <c r="HO53" s="472"/>
      <c r="HP53" s="472"/>
      <c r="HQ53" s="472"/>
      <c r="HR53" s="472"/>
      <c r="HS53" s="472"/>
      <c r="HT53" s="472"/>
      <c r="HU53" s="472"/>
      <c r="HV53" s="472"/>
      <c r="HW53" s="472"/>
      <c r="HX53" s="472"/>
      <c r="HY53" s="472"/>
      <c r="HZ53" s="472"/>
      <c r="IA53" s="472"/>
      <c r="IB53" s="472"/>
      <c r="IC53" s="472"/>
      <c r="ID53" s="472"/>
      <c r="IE53" s="472"/>
      <c r="IF53" s="472"/>
      <c r="IG53" s="472"/>
      <c r="IH53" s="472"/>
      <c r="II53" s="472"/>
      <c r="IJ53" s="472"/>
      <c r="IK53" s="472"/>
      <c r="IL53" s="472"/>
      <c r="IM53" s="472"/>
      <c r="IN53" s="472"/>
      <c r="IO53" s="472"/>
      <c r="IP53" s="472"/>
      <c r="IQ53" s="472"/>
      <c r="IR53" s="472"/>
      <c r="IS53" s="472"/>
      <c r="IT53" s="472"/>
      <c r="IU53" s="472"/>
      <c r="IV53" s="472"/>
      <c r="IW53" s="472"/>
      <c r="IX53" s="472"/>
      <c r="IY53" s="472"/>
      <c r="IZ53" s="472"/>
      <c r="JA53" s="472"/>
      <c r="JB53" s="472"/>
      <c r="JC53" s="472"/>
      <c r="JD53" s="472"/>
      <c r="JE53" s="472"/>
      <c r="JF53" s="472"/>
      <c r="JG53" s="472"/>
      <c r="JH53" s="472"/>
      <c r="JI53" s="472"/>
      <c r="JJ53" s="472"/>
      <c r="JK53" s="472"/>
      <c r="JL53" s="472"/>
      <c r="JM53" s="472"/>
      <c r="JN53" s="472"/>
      <c r="JO53" s="472"/>
      <c r="JP53" s="472"/>
      <c r="JQ53" s="472"/>
      <c r="JR53" s="472"/>
      <c r="JS53" s="472"/>
      <c r="JT53" s="472"/>
      <c r="JU53" s="472"/>
      <c r="JV53" s="472"/>
      <c r="JW53" s="472"/>
      <c r="JX53" s="472"/>
      <c r="JY53" s="472"/>
      <c r="JZ53" s="472"/>
      <c r="KA53" s="472"/>
      <c r="KB53" s="472"/>
      <c r="KC53" s="472"/>
      <c r="KD53" s="472"/>
      <c r="KE53" s="472"/>
      <c r="KF53" s="472"/>
      <c r="KG53" s="472"/>
      <c r="KH53" s="472"/>
      <c r="KI53" s="472"/>
      <c r="KJ53" s="472"/>
      <c r="KK53" s="472"/>
      <c r="KL53" s="472"/>
      <c r="KM53" s="472"/>
      <c r="KN53" s="472"/>
      <c r="KO53" s="472"/>
      <c r="KP53" s="472"/>
      <c r="KQ53" s="472"/>
      <c r="KR53" s="472"/>
      <c r="KS53" s="472"/>
      <c r="KT53" s="472"/>
      <c r="KU53" s="472"/>
      <c r="KV53" s="472"/>
      <c r="KW53" s="472"/>
      <c r="KX53" s="472"/>
      <c r="KY53" s="472"/>
      <c r="KZ53" s="472"/>
      <c r="LA53" s="472"/>
      <c r="LB53" s="472"/>
      <c r="LC53" s="472"/>
      <c r="LD53" s="472"/>
      <c r="LE53" s="472"/>
      <c r="LF53" s="472"/>
      <c r="LG53" s="472"/>
      <c r="LH53" s="472"/>
      <c r="LI53" s="472"/>
      <c r="LJ53" s="472"/>
      <c r="LK53" s="472"/>
      <c r="LL53" s="472"/>
      <c r="LM53" s="472"/>
      <c r="LN53" s="472"/>
      <c r="LO53" s="472"/>
      <c r="LP53" s="472"/>
      <c r="LQ53" s="472"/>
      <c r="LR53" s="472"/>
      <c r="LS53" s="472"/>
      <c r="LT53" s="472"/>
      <c r="LU53" s="472"/>
      <c r="LV53" s="472"/>
      <c r="LW53" s="472"/>
      <c r="LX53" s="472"/>
      <c r="LY53" s="472"/>
      <c r="LZ53" s="472"/>
      <c r="MA53" s="472"/>
      <c r="MB53" s="472"/>
      <c r="MC53" s="472"/>
      <c r="MD53" s="472"/>
      <c r="ME53" s="472"/>
      <c r="MF53" s="472"/>
      <c r="MG53" s="472"/>
      <c r="MH53" s="472"/>
      <c r="MI53" s="472"/>
      <c r="MJ53" s="472"/>
      <c r="MK53" s="472"/>
      <c r="ML53" s="472"/>
      <c r="MM53" s="472"/>
      <c r="MN53" s="472"/>
      <c r="MO53" s="472"/>
      <c r="MP53" s="472"/>
      <c r="MQ53" s="472"/>
      <c r="MR53" s="472"/>
      <c r="MS53" s="472"/>
      <c r="MT53" s="472"/>
      <c r="MU53" s="472"/>
      <c r="MV53" s="472"/>
      <c r="MW53" s="472"/>
      <c r="MX53" s="472"/>
      <c r="MY53" s="472"/>
      <c r="MZ53" s="472"/>
      <c r="NA53" s="472"/>
    </row>
    <row r="54" spans="1:365" s="305" customFormat="1" x14ac:dyDescent="0.3">
      <c r="A54" s="472"/>
      <c r="B54" s="157">
        <v>19</v>
      </c>
      <c r="C54" s="443"/>
      <c r="D54" s="292">
        <f>RFR!$C28</f>
        <v>0</v>
      </c>
      <c r="E54" s="293">
        <f>RC_Summary!$D28</f>
        <v>0.3</v>
      </c>
      <c r="F54" s="293">
        <f>RC_Summary!$C28</f>
        <v>-0.25</v>
      </c>
      <c r="G54" s="294">
        <f t="shared" si="1"/>
        <v>0</v>
      </c>
      <c r="H54" s="294">
        <f t="shared" si="2"/>
        <v>0</v>
      </c>
      <c r="I54" s="391">
        <f t="shared" si="29"/>
        <v>0</v>
      </c>
      <c r="J54" s="391">
        <f t="shared" si="30"/>
        <v>0</v>
      </c>
      <c r="K54" s="69"/>
      <c r="L54" s="157">
        <v>19</v>
      </c>
      <c r="M54" s="443"/>
      <c r="N54" s="292">
        <f>IF(IF(ISBLANK(L$31),0,VLOOKUP(L54,RFR!$B$8:$I$108,VLOOKUP('Market Risk (Interest Rate_MD)'!$L$31,RC_Summary!$F$18:$G$24,2,0),0))&lt;0,0,IF(ISBLANK(L$31),0,VLOOKUP(L54,RFR!$B$8:$I$108,VLOOKUP('Market Risk (Interest Rate_MD)'!$L$31,RC_Summary!$F$18:$G$24,2,0),0)))</f>
        <v>0</v>
      </c>
      <c r="O54" s="295">
        <f>RC_Summary!$D28</f>
        <v>0.3</v>
      </c>
      <c r="P54" s="295">
        <f>RC_Summary!$C28</f>
        <v>-0.25</v>
      </c>
      <c r="Q54" s="294">
        <f t="shared" si="31"/>
        <v>0</v>
      </c>
      <c r="R54" s="294">
        <f t="shared" si="32"/>
        <v>0</v>
      </c>
      <c r="S54" s="305">
        <f t="shared" si="33"/>
        <v>0</v>
      </c>
      <c r="T54" s="305">
        <f t="shared" si="34"/>
        <v>0</v>
      </c>
      <c r="U54" s="69"/>
      <c r="V54" s="157">
        <v>19</v>
      </c>
      <c r="W54" s="443"/>
      <c r="X54" s="292">
        <f>IF(IF(ISBLANK(V$31),0,VLOOKUP(V54,RFR!$B$8:$I$108,VLOOKUP('Market Risk (Interest Rate_MD)'!V$31,RC_Summary!$F$18:$G$24,2,0),0))&lt;0,0,IF(ISBLANK(V$31),0,VLOOKUP(V54,RFR!$B$8:$I$108,VLOOKUP('Market Risk (Interest Rate_MD)'!V$31,RC_Summary!$F$18:$G$24,2,0),0)))</f>
        <v>0</v>
      </c>
      <c r="Y54" s="295">
        <f>RC_Summary!$D28</f>
        <v>0.3</v>
      </c>
      <c r="Z54" s="295">
        <f>RC_Summary!$C28</f>
        <v>-0.25</v>
      </c>
      <c r="AA54" s="294">
        <f t="shared" si="35"/>
        <v>0</v>
      </c>
      <c r="AB54" s="294">
        <f t="shared" si="36"/>
        <v>0</v>
      </c>
      <c r="AC54" s="305">
        <f t="shared" si="37"/>
        <v>0</v>
      </c>
      <c r="AD54" s="305">
        <f t="shared" si="38"/>
        <v>0</v>
      </c>
      <c r="AE54" s="69"/>
      <c r="AF54" s="157">
        <v>19</v>
      </c>
      <c r="AG54" s="443"/>
      <c r="AH54" s="292">
        <f>IF(IF(ISBLANK(AF$31),0,VLOOKUP(AF54,RFR!$B$8:$I$108,VLOOKUP('Market Risk (Interest Rate_MD)'!AF$31,RC_Summary!$F$18:$G$24,2,0),0))&lt;0,0,IF(ISBLANK(AF$31),0,VLOOKUP(AF54,RFR!$B$8:$I$108,VLOOKUP('Market Risk (Interest Rate_MD)'!AF$31,RC_Summary!$F$18:$G$24,2,0),0)))</f>
        <v>0</v>
      </c>
      <c r="AI54" s="295">
        <f>RC_Summary!$D28</f>
        <v>0.3</v>
      </c>
      <c r="AJ54" s="295">
        <f>RC_Summary!$C28</f>
        <v>-0.25</v>
      </c>
      <c r="AK54" s="294">
        <f t="shared" si="39"/>
        <v>0</v>
      </c>
      <c r="AL54" s="294">
        <f t="shared" si="40"/>
        <v>0</v>
      </c>
      <c r="AM54" s="305">
        <f t="shared" si="41"/>
        <v>0</v>
      </c>
      <c r="AN54" s="305">
        <f t="shared" si="42"/>
        <v>0</v>
      </c>
      <c r="AO54" s="69"/>
      <c r="AP54" s="157">
        <v>19</v>
      </c>
      <c r="AQ54" s="443"/>
      <c r="AR54" s="292">
        <f>IF(IF(ISBLANK(AP$31),0,VLOOKUP(AP54,RFR!$B$8:$I$108,VLOOKUP('Market Risk (Interest Rate_MD)'!AP$31,RC_Summary!$F$18:$G$24,2,0),0))&lt;0,0,IF(ISBLANK(AP$31),0,VLOOKUP(AP54,RFR!$B$8:$I$108,VLOOKUP('Market Risk (Interest Rate_MD)'!AP$31,RC_Summary!$F$18:$G$24,2,0),0)))</f>
        <v>0</v>
      </c>
      <c r="AS54" s="295">
        <f>RC_Summary!$D28</f>
        <v>0.3</v>
      </c>
      <c r="AT54" s="295">
        <f>RC_Summary!$C28</f>
        <v>-0.25</v>
      </c>
      <c r="AU54" s="294">
        <f t="shared" si="43"/>
        <v>0</v>
      </c>
      <c r="AV54" s="294">
        <f t="shared" si="44"/>
        <v>0</v>
      </c>
      <c r="AW54" s="305">
        <f t="shared" si="45"/>
        <v>0</v>
      </c>
      <c r="AX54" s="305">
        <f t="shared" si="46"/>
        <v>0</v>
      </c>
      <c r="AY54" s="69"/>
      <c r="AZ54" s="157">
        <v>19</v>
      </c>
      <c r="BA54" s="443"/>
      <c r="BB54" s="292">
        <f>IF(IF(ISBLANK(AZ$31),0,VLOOKUP(AZ54,RFR!$B$8:$I$108,VLOOKUP('Market Risk (Interest Rate_MD)'!AZ$31,RC_Summary!$F$18:$G$24,2,0),0))&lt;0,0,IF(ISBLANK(AZ$31),0,VLOOKUP(AZ54,RFR!$B$8:$I$108,VLOOKUP('Market Risk (Interest Rate_MD)'!AZ$31,RC_Summary!$F$18:$G$24,2,0),0)))</f>
        <v>0</v>
      </c>
      <c r="BC54" s="295">
        <f>RC_Summary!$D28</f>
        <v>0.3</v>
      </c>
      <c r="BD54" s="295">
        <f>RC_Summary!$C28</f>
        <v>-0.25</v>
      </c>
      <c r="BE54" s="294">
        <f t="shared" si="47"/>
        <v>0</v>
      </c>
      <c r="BF54" s="294">
        <f t="shared" si="48"/>
        <v>0</v>
      </c>
      <c r="BG54" s="305">
        <f t="shared" si="49"/>
        <v>0</v>
      </c>
      <c r="BH54" s="305">
        <f t="shared" si="50"/>
        <v>0</v>
      </c>
      <c r="BI54" s="69"/>
      <c r="BJ54" s="157">
        <v>19</v>
      </c>
      <c r="BK54" s="443"/>
      <c r="BL54" s="292">
        <f>IF(IF(ISBLANK(BJ$31),0,VLOOKUP(BJ54,RFR!$B$8:$I$108,VLOOKUP('Market Risk (Interest Rate_MD)'!BJ$31,RC_Summary!$F$18:$G$24,2,0),0))&lt;0,0,IF(ISBLANK(BJ$31),0,VLOOKUP(BJ54,RFR!$B$8:$I$108,VLOOKUP('Market Risk (Interest Rate_MD)'!BJ$31,RC_Summary!$F$18:$G$24,2,0),0)))</f>
        <v>0</v>
      </c>
      <c r="BM54" s="295">
        <f>RC_Summary!$D28</f>
        <v>0.3</v>
      </c>
      <c r="BN54" s="295">
        <f>RC_Summary!$C28</f>
        <v>-0.25</v>
      </c>
      <c r="BO54" s="294">
        <f t="shared" si="51"/>
        <v>0</v>
      </c>
      <c r="BP54" s="294">
        <f t="shared" si="52"/>
        <v>0</v>
      </c>
      <c r="BQ54" s="305">
        <f t="shared" si="53"/>
        <v>0</v>
      </c>
      <c r="BR54" s="480">
        <f t="shared" si="54"/>
        <v>0</v>
      </c>
      <c r="BS54" s="472"/>
      <c r="BT54" s="472"/>
      <c r="BU54" s="472"/>
      <c r="BV54" s="472"/>
      <c r="BW54" s="472"/>
      <c r="BX54" s="472"/>
      <c r="BY54" s="472"/>
      <c r="BZ54" s="472"/>
      <c r="CA54" s="472"/>
      <c r="CB54" s="472"/>
      <c r="CC54" s="472"/>
      <c r="CD54" s="472"/>
      <c r="CE54" s="472"/>
      <c r="CF54" s="472"/>
      <c r="CG54" s="472"/>
      <c r="CH54" s="472"/>
      <c r="CI54" s="472"/>
      <c r="CJ54" s="472"/>
      <c r="CK54" s="472"/>
      <c r="CL54" s="472"/>
      <c r="CM54" s="472"/>
      <c r="CN54" s="472"/>
      <c r="CO54" s="472"/>
      <c r="CP54" s="472"/>
      <c r="CQ54" s="472"/>
      <c r="CR54" s="472"/>
      <c r="CS54" s="472"/>
      <c r="CT54" s="472"/>
      <c r="CU54" s="472"/>
      <c r="CV54" s="472"/>
      <c r="CW54" s="472"/>
      <c r="CX54" s="472"/>
      <c r="CY54" s="472"/>
      <c r="CZ54" s="472"/>
      <c r="DA54" s="472"/>
      <c r="DB54" s="472"/>
      <c r="DC54" s="472"/>
      <c r="DD54" s="472"/>
      <c r="DE54" s="472"/>
      <c r="DF54" s="472"/>
      <c r="DG54" s="472"/>
      <c r="DH54" s="472"/>
      <c r="DI54" s="472"/>
      <c r="DJ54" s="472"/>
      <c r="DK54" s="472"/>
      <c r="DL54" s="472"/>
      <c r="DM54" s="472"/>
      <c r="DN54" s="472"/>
      <c r="DO54" s="472"/>
      <c r="DP54" s="472"/>
      <c r="DQ54" s="472"/>
      <c r="DR54" s="472"/>
      <c r="DS54" s="472"/>
      <c r="DT54" s="472"/>
      <c r="DU54" s="472"/>
      <c r="DV54" s="472"/>
      <c r="DW54" s="472"/>
      <c r="DX54" s="472"/>
      <c r="DY54" s="472"/>
      <c r="DZ54" s="472"/>
      <c r="EA54" s="472"/>
      <c r="EB54" s="472"/>
      <c r="EC54" s="472"/>
      <c r="ED54" s="472"/>
      <c r="EE54" s="472"/>
      <c r="EF54" s="472"/>
      <c r="EG54" s="472"/>
      <c r="EH54" s="472"/>
      <c r="EI54" s="472"/>
      <c r="EJ54" s="472"/>
      <c r="EK54" s="472"/>
      <c r="EL54" s="472"/>
      <c r="EM54" s="472"/>
      <c r="EN54" s="472"/>
      <c r="EO54" s="472"/>
      <c r="EP54" s="472"/>
      <c r="EQ54" s="472"/>
      <c r="ER54" s="472"/>
      <c r="ES54" s="472"/>
      <c r="ET54" s="472"/>
      <c r="EU54" s="472"/>
      <c r="EV54" s="472"/>
      <c r="EW54" s="472"/>
      <c r="EX54" s="472"/>
      <c r="EY54" s="472"/>
      <c r="EZ54" s="472"/>
      <c r="FA54" s="472"/>
      <c r="FB54" s="472"/>
      <c r="FC54" s="472"/>
      <c r="FD54" s="472"/>
      <c r="FE54" s="472"/>
      <c r="FF54" s="472"/>
      <c r="FG54" s="472"/>
      <c r="FH54" s="472"/>
      <c r="FI54" s="472"/>
      <c r="FJ54" s="472"/>
      <c r="FK54" s="472"/>
      <c r="FL54" s="472"/>
      <c r="FM54" s="472"/>
      <c r="FN54" s="472"/>
      <c r="FO54" s="472"/>
      <c r="FP54" s="472"/>
      <c r="FQ54" s="472"/>
      <c r="FR54" s="472"/>
      <c r="FS54" s="472"/>
      <c r="FT54" s="472"/>
      <c r="FU54" s="472"/>
      <c r="FV54" s="472"/>
      <c r="FW54" s="472"/>
      <c r="FX54" s="472"/>
      <c r="FY54" s="472"/>
      <c r="FZ54" s="472"/>
      <c r="GA54" s="472"/>
      <c r="GB54" s="472"/>
      <c r="GC54" s="472"/>
      <c r="GD54" s="472"/>
      <c r="GE54" s="472"/>
      <c r="GF54" s="472"/>
      <c r="GG54" s="472"/>
      <c r="GH54" s="472"/>
      <c r="GI54" s="472"/>
      <c r="GJ54" s="472"/>
      <c r="GK54" s="472"/>
      <c r="GL54" s="472"/>
      <c r="GM54" s="472"/>
      <c r="GN54" s="472"/>
      <c r="GO54" s="472"/>
      <c r="GP54" s="472"/>
      <c r="GQ54" s="472"/>
      <c r="GR54" s="472"/>
      <c r="GS54" s="472"/>
      <c r="GT54" s="472"/>
      <c r="GU54" s="472"/>
      <c r="GV54" s="472"/>
      <c r="GW54" s="472"/>
      <c r="GX54" s="472"/>
      <c r="GY54" s="472"/>
      <c r="GZ54" s="472"/>
      <c r="HA54" s="472"/>
      <c r="HB54" s="472"/>
      <c r="HC54" s="472"/>
      <c r="HD54" s="472"/>
      <c r="HE54" s="472"/>
      <c r="HF54" s="472"/>
      <c r="HG54" s="472"/>
      <c r="HH54" s="472"/>
      <c r="HI54" s="472"/>
      <c r="HJ54" s="472"/>
      <c r="HK54" s="472"/>
      <c r="HL54" s="472"/>
      <c r="HM54" s="472"/>
      <c r="HN54" s="472"/>
      <c r="HO54" s="472"/>
      <c r="HP54" s="472"/>
      <c r="HQ54" s="472"/>
      <c r="HR54" s="472"/>
      <c r="HS54" s="472"/>
      <c r="HT54" s="472"/>
      <c r="HU54" s="472"/>
      <c r="HV54" s="472"/>
      <c r="HW54" s="472"/>
      <c r="HX54" s="472"/>
      <c r="HY54" s="472"/>
      <c r="HZ54" s="472"/>
      <c r="IA54" s="472"/>
      <c r="IB54" s="472"/>
      <c r="IC54" s="472"/>
      <c r="ID54" s="472"/>
      <c r="IE54" s="472"/>
      <c r="IF54" s="472"/>
      <c r="IG54" s="472"/>
      <c r="IH54" s="472"/>
      <c r="II54" s="472"/>
      <c r="IJ54" s="472"/>
      <c r="IK54" s="472"/>
      <c r="IL54" s="472"/>
      <c r="IM54" s="472"/>
      <c r="IN54" s="472"/>
      <c r="IO54" s="472"/>
      <c r="IP54" s="472"/>
      <c r="IQ54" s="472"/>
      <c r="IR54" s="472"/>
      <c r="IS54" s="472"/>
      <c r="IT54" s="472"/>
      <c r="IU54" s="472"/>
      <c r="IV54" s="472"/>
      <c r="IW54" s="472"/>
      <c r="IX54" s="472"/>
      <c r="IY54" s="472"/>
      <c r="IZ54" s="472"/>
      <c r="JA54" s="472"/>
      <c r="JB54" s="472"/>
      <c r="JC54" s="472"/>
      <c r="JD54" s="472"/>
      <c r="JE54" s="472"/>
      <c r="JF54" s="472"/>
      <c r="JG54" s="472"/>
      <c r="JH54" s="472"/>
      <c r="JI54" s="472"/>
      <c r="JJ54" s="472"/>
      <c r="JK54" s="472"/>
      <c r="JL54" s="472"/>
      <c r="JM54" s="472"/>
      <c r="JN54" s="472"/>
      <c r="JO54" s="472"/>
      <c r="JP54" s="472"/>
      <c r="JQ54" s="472"/>
      <c r="JR54" s="472"/>
      <c r="JS54" s="472"/>
      <c r="JT54" s="472"/>
      <c r="JU54" s="472"/>
      <c r="JV54" s="472"/>
      <c r="JW54" s="472"/>
      <c r="JX54" s="472"/>
      <c r="JY54" s="472"/>
      <c r="JZ54" s="472"/>
      <c r="KA54" s="472"/>
      <c r="KB54" s="472"/>
      <c r="KC54" s="472"/>
      <c r="KD54" s="472"/>
      <c r="KE54" s="472"/>
      <c r="KF54" s="472"/>
      <c r="KG54" s="472"/>
      <c r="KH54" s="472"/>
      <c r="KI54" s="472"/>
      <c r="KJ54" s="472"/>
      <c r="KK54" s="472"/>
      <c r="KL54" s="472"/>
      <c r="KM54" s="472"/>
      <c r="KN54" s="472"/>
      <c r="KO54" s="472"/>
      <c r="KP54" s="472"/>
      <c r="KQ54" s="472"/>
      <c r="KR54" s="472"/>
      <c r="KS54" s="472"/>
      <c r="KT54" s="472"/>
      <c r="KU54" s="472"/>
      <c r="KV54" s="472"/>
      <c r="KW54" s="472"/>
      <c r="KX54" s="472"/>
      <c r="KY54" s="472"/>
      <c r="KZ54" s="472"/>
      <c r="LA54" s="472"/>
      <c r="LB54" s="472"/>
      <c r="LC54" s="472"/>
      <c r="LD54" s="472"/>
      <c r="LE54" s="472"/>
      <c r="LF54" s="472"/>
      <c r="LG54" s="472"/>
      <c r="LH54" s="472"/>
      <c r="LI54" s="472"/>
      <c r="LJ54" s="472"/>
      <c r="LK54" s="472"/>
      <c r="LL54" s="472"/>
      <c r="LM54" s="472"/>
      <c r="LN54" s="472"/>
      <c r="LO54" s="472"/>
      <c r="LP54" s="472"/>
      <c r="LQ54" s="472"/>
      <c r="LR54" s="472"/>
      <c r="LS54" s="472"/>
      <c r="LT54" s="472"/>
      <c r="LU54" s="472"/>
      <c r="LV54" s="472"/>
      <c r="LW54" s="472"/>
      <c r="LX54" s="472"/>
      <c r="LY54" s="472"/>
      <c r="LZ54" s="472"/>
      <c r="MA54" s="472"/>
      <c r="MB54" s="472"/>
      <c r="MC54" s="472"/>
      <c r="MD54" s="472"/>
      <c r="ME54" s="472"/>
      <c r="MF54" s="472"/>
      <c r="MG54" s="472"/>
      <c r="MH54" s="472"/>
      <c r="MI54" s="472"/>
      <c r="MJ54" s="472"/>
      <c r="MK54" s="472"/>
      <c r="ML54" s="472"/>
      <c r="MM54" s="472"/>
      <c r="MN54" s="472"/>
      <c r="MO54" s="472"/>
      <c r="MP54" s="472"/>
      <c r="MQ54" s="472"/>
      <c r="MR54" s="472"/>
      <c r="MS54" s="472"/>
      <c r="MT54" s="472"/>
      <c r="MU54" s="472"/>
      <c r="MV54" s="472"/>
      <c r="MW54" s="472"/>
      <c r="MX54" s="472"/>
      <c r="MY54" s="472"/>
      <c r="MZ54" s="472"/>
      <c r="NA54" s="472"/>
    </row>
    <row r="55" spans="1:365" s="305" customFormat="1" x14ac:dyDescent="0.3">
      <c r="A55" s="472"/>
      <c r="B55" s="157">
        <v>20</v>
      </c>
      <c r="C55" s="443"/>
      <c r="D55" s="292">
        <f>RFR!$C29</f>
        <v>0</v>
      </c>
      <c r="E55" s="293">
        <f>RC_Summary!$D29</f>
        <v>0.25</v>
      </c>
      <c r="F55" s="293">
        <f>RC_Summary!$C29</f>
        <v>-0.2</v>
      </c>
      <c r="G55" s="294">
        <f t="shared" si="1"/>
        <v>0</v>
      </c>
      <c r="H55" s="294">
        <f t="shared" si="2"/>
        <v>0</v>
      </c>
      <c r="I55" s="391">
        <f t="shared" si="29"/>
        <v>0</v>
      </c>
      <c r="J55" s="391">
        <f t="shared" si="30"/>
        <v>0</v>
      </c>
      <c r="K55" s="69"/>
      <c r="L55" s="157">
        <v>20</v>
      </c>
      <c r="M55" s="443"/>
      <c r="N55" s="292">
        <f>IF(IF(ISBLANK(L$31),0,VLOOKUP(L55,RFR!$B$8:$I$108,VLOOKUP('Market Risk (Interest Rate_MD)'!$L$31,RC_Summary!$F$18:$G$24,2,0),0))&lt;0,0,IF(ISBLANK(L$31),0,VLOOKUP(L55,RFR!$B$8:$I$108,VLOOKUP('Market Risk (Interest Rate_MD)'!$L$31,RC_Summary!$F$18:$G$24,2,0),0)))</f>
        <v>0</v>
      </c>
      <c r="O55" s="295">
        <f>RC_Summary!$D29</f>
        <v>0.25</v>
      </c>
      <c r="P55" s="295">
        <f>RC_Summary!$C29</f>
        <v>-0.2</v>
      </c>
      <c r="Q55" s="294">
        <f t="shared" si="31"/>
        <v>0</v>
      </c>
      <c r="R55" s="294">
        <f t="shared" si="32"/>
        <v>0</v>
      </c>
      <c r="S55" s="305">
        <f t="shared" si="33"/>
        <v>0</v>
      </c>
      <c r="T55" s="305">
        <f t="shared" si="34"/>
        <v>0</v>
      </c>
      <c r="U55" s="69"/>
      <c r="V55" s="157">
        <v>20</v>
      </c>
      <c r="W55" s="443"/>
      <c r="X55" s="292">
        <f>IF(IF(ISBLANK(V$31),0,VLOOKUP(V55,RFR!$B$8:$I$108,VLOOKUP('Market Risk (Interest Rate_MD)'!V$31,RC_Summary!$F$18:$G$24,2,0),0))&lt;0,0,IF(ISBLANK(V$31),0,VLOOKUP(V55,RFR!$B$8:$I$108,VLOOKUP('Market Risk (Interest Rate_MD)'!V$31,RC_Summary!$F$18:$G$24,2,0),0)))</f>
        <v>0</v>
      </c>
      <c r="Y55" s="295">
        <f>RC_Summary!$D29</f>
        <v>0.25</v>
      </c>
      <c r="Z55" s="295">
        <f>RC_Summary!$C29</f>
        <v>-0.2</v>
      </c>
      <c r="AA55" s="294">
        <f t="shared" si="35"/>
        <v>0</v>
      </c>
      <c r="AB55" s="294">
        <f t="shared" si="36"/>
        <v>0</v>
      </c>
      <c r="AC55" s="305">
        <f t="shared" si="37"/>
        <v>0</v>
      </c>
      <c r="AD55" s="305">
        <f t="shared" si="38"/>
        <v>0</v>
      </c>
      <c r="AE55" s="69"/>
      <c r="AF55" s="157">
        <v>20</v>
      </c>
      <c r="AG55" s="443"/>
      <c r="AH55" s="292">
        <f>IF(IF(ISBLANK(AF$31),0,VLOOKUP(AF55,RFR!$B$8:$I$108,VLOOKUP('Market Risk (Interest Rate_MD)'!AF$31,RC_Summary!$F$18:$G$24,2,0),0))&lt;0,0,IF(ISBLANK(AF$31),0,VLOOKUP(AF55,RFR!$B$8:$I$108,VLOOKUP('Market Risk (Interest Rate_MD)'!AF$31,RC_Summary!$F$18:$G$24,2,0),0)))</f>
        <v>0</v>
      </c>
      <c r="AI55" s="295">
        <f>RC_Summary!$D29</f>
        <v>0.25</v>
      </c>
      <c r="AJ55" s="295">
        <f>RC_Summary!$C29</f>
        <v>-0.2</v>
      </c>
      <c r="AK55" s="294">
        <f t="shared" si="39"/>
        <v>0</v>
      </c>
      <c r="AL55" s="294">
        <f t="shared" si="40"/>
        <v>0</v>
      </c>
      <c r="AM55" s="305">
        <f t="shared" si="41"/>
        <v>0</v>
      </c>
      <c r="AN55" s="305">
        <f t="shared" si="42"/>
        <v>0</v>
      </c>
      <c r="AO55" s="69"/>
      <c r="AP55" s="157">
        <v>20</v>
      </c>
      <c r="AQ55" s="443"/>
      <c r="AR55" s="292">
        <f>IF(IF(ISBLANK(AP$31),0,VLOOKUP(AP55,RFR!$B$8:$I$108,VLOOKUP('Market Risk (Interest Rate_MD)'!AP$31,RC_Summary!$F$18:$G$24,2,0),0))&lt;0,0,IF(ISBLANK(AP$31),0,VLOOKUP(AP55,RFR!$B$8:$I$108,VLOOKUP('Market Risk (Interest Rate_MD)'!AP$31,RC_Summary!$F$18:$G$24,2,0),0)))</f>
        <v>0</v>
      </c>
      <c r="AS55" s="295">
        <f>RC_Summary!$D29</f>
        <v>0.25</v>
      </c>
      <c r="AT55" s="295">
        <f>RC_Summary!$C29</f>
        <v>-0.2</v>
      </c>
      <c r="AU55" s="294">
        <f t="shared" si="43"/>
        <v>0</v>
      </c>
      <c r="AV55" s="294">
        <f t="shared" si="44"/>
        <v>0</v>
      </c>
      <c r="AW55" s="305">
        <f t="shared" si="45"/>
        <v>0</v>
      </c>
      <c r="AX55" s="305">
        <f t="shared" si="46"/>
        <v>0</v>
      </c>
      <c r="AY55" s="69"/>
      <c r="AZ55" s="157">
        <v>20</v>
      </c>
      <c r="BA55" s="443"/>
      <c r="BB55" s="292">
        <f>IF(IF(ISBLANK(AZ$31),0,VLOOKUP(AZ55,RFR!$B$8:$I$108,VLOOKUP('Market Risk (Interest Rate_MD)'!AZ$31,RC_Summary!$F$18:$G$24,2,0),0))&lt;0,0,IF(ISBLANK(AZ$31),0,VLOOKUP(AZ55,RFR!$B$8:$I$108,VLOOKUP('Market Risk (Interest Rate_MD)'!AZ$31,RC_Summary!$F$18:$G$24,2,0),0)))</f>
        <v>0</v>
      </c>
      <c r="BC55" s="295">
        <f>RC_Summary!$D29</f>
        <v>0.25</v>
      </c>
      <c r="BD55" s="295">
        <f>RC_Summary!$C29</f>
        <v>-0.2</v>
      </c>
      <c r="BE55" s="294">
        <f t="shared" si="47"/>
        <v>0</v>
      </c>
      <c r="BF55" s="294">
        <f t="shared" si="48"/>
        <v>0</v>
      </c>
      <c r="BG55" s="305">
        <f t="shared" si="49"/>
        <v>0</v>
      </c>
      <c r="BH55" s="305">
        <f t="shared" si="50"/>
        <v>0</v>
      </c>
      <c r="BI55" s="69"/>
      <c r="BJ55" s="157">
        <v>20</v>
      </c>
      <c r="BK55" s="443"/>
      <c r="BL55" s="292">
        <f>IF(IF(ISBLANK(BJ$31),0,VLOOKUP(BJ55,RFR!$B$8:$I$108,VLOOKUP('Market Risk (Interest Rate_MD)'!BJ$31,RC_Summary!$F$18:$G$24,2,0),0))&lt;0,0,IF(ISBLANK(BJ$31),0,VLOOKUP(BJ55,RFR!$B$8:$I$108,VLOOKUP('Market Risk (Interest Rate_MD)'!BJ$31,RC_Summary!$F$18:$G$24,2,0),0)))</f>
        <v>0</v>
      </c>
      <c r="BM55" s="295">
        <f>RC_Summary!$D29</f>
        <v>0.25</v>
      </c>
      <c r="BN55" s="295">
        <f>RC_Summary!$C29</f>
        <v>-0.2</v>
      </c>
      <c r="BO55" s="294">
        <f t="shared" si="51"/>
        <v>0</v>
      </c>
      <c r="BP55" s="294">
        <f t="shared" si="52"/>
        <v>0</v>
      </c>
      <c r="BQ55" s="305">
        <f t="shared" si="53"/>
        <v>0</v>
      </c>
      <c r="BR55" s="480">
        <f t="shared" si="54"/>
        <v>0</v>
      </c>
      <c r="BS55" s="472"/>
      <c r="BT55" s="472"/>
      <c r="BU55" s="472"/>
      <c r="BV55" s="472"/>
      <c r="BW55" s="472"/>
      <c r="BX55" s="472"/>
      <c r="BY55" s="472"/>
      <c r="BZ55" s="472"/>
      <c r="CA55" s="472"/>
      <c r="CB55" s="472"/>
      <c r="CC55" s="472"/>
      <c r="CD55" s="472"/>
      <c r="CE55" s="472"/>
      <c r="CF55" s="472"/>
      <c r="CG55" s="472"/>
      <c r="CH55" s="472"/>
      <c r="CI55" s="472"/>
      <c r="CJ55" s="472"/>
      <c r="CK55" s="472"/>
      <c r="CL55" s="472"/>
      <c r="CM55" s="472"/>
      <c r="CN55" s="472"/>
      <c r="CO55" s="472"/>
      <c r="CP55" s="472"/>
      <c r="CQ55" s="472"/>
      <c r="CR55" s="472"/>
      <c r="CS55" s="472"/>
      <c r="CT55" s="472"/>
      <c r="CU55" s="472"/>
      <c r="CV55" s="472"/>
      <c r="CW55" s="472"/>
      <c r="CX55" s="472"/>
      <c r="CY55" s="472"/>
      <c r="CZ55" s="472"/>
      <c r="DA55" s="472"/>
      <c r="DB55" s="472"/>
      <c r="DC55" s="472"/>
      <c r="DD55" s="472"/>
      <c r="DE55" s="472"/>
      <c r="DF55" s="472"/>
      <c r="DG55" s="472"/>
      <c r="DH55" s="472"/>
      <c r="DI55" s="472"/>
      <c r="DJ55" s="472"/>
      <c r="DK55" s="472"/>
      <c r="DL55" s="472"/>
      <c r="DM55" s="472"/>
      <c r="DN55" s="472"/>
      <c r="DO55" s="472"/>
      <c r="DP55" s="472"/>
      <c r="DQ55" s="472"/>
      <c r="DR55" s="472"/>
      <c r="DS55" s="472"/>
      <c r="DT55" s="472"/>
      <c r="DU55" s="472"/>
      <c r="DV55" s="472"/>
      <c r="DW55" s="472"/>
      <c r="DX55" s="472"/>
      <c r="DY55" s="472"/>
      <c r="DZ55" s="472"/>
      <c r="EA55" s="472"/>
      <c r="EB55" s="472"/>
      <c r="EC55" s="472"/>
      <c r="ED55" s="472"/>
      <c r="EE55" s="472"/>
      <c r="EF55" s="472"/>
      <c r="EG55" s="472"/>
      <c r="EH55" s="472"/>
      <c r="EI55" s="472"/>
      <c r="EJ55" s="472"/>
      <c r="EK55" s="472"/>
      <c r="EL55" s="472"/>
      <c r="EM55" s="472"/>
      <c r="EN55" s="472"/>
      <c r="EO55" s="472"/>
      <c r="EP55" s="472"/>
      <c r="EQ55" s="472"/>
      <c r="ER55" s="472"/>
      <c r="ES55" s="472"/>
      <c r="ET55" s="472"/>
      <c r="EU55" s="472"/>
      <c r="EV55" s="472"/>
      <c r="EW55" s="472"/>
      <c r="EX55" s="472"/>
      <c r="EY55" s="472"/>
      <c r="EZ55" s="472"/>
      <c r="FA55" s="472"/>
      <c r="FB55" s="472"/>
      <c r="FC55" s="472"/>
      <c r="FD55" s="472"/>
      <c r="FE55" s="472"/>
      <c r="FF55" s="472"/>
      <c r="FG55" s="472"/>
      <c r="FH55" s="472"/>
      <c r="FI55" s="472"/>
      <c r="FJ55" s="472"/>
      <c r="FK55" s="472"/>
      <c r="FL55" s="472"/>
      <c r="FM55" s="472"/>
      <c r="FN55" s="472"/>
      <c r="FO55" s="472"/>
      <c r="FP55" s="472"/>
      <c r="FQ55" s="472"/>
      <c r="FR55" s="472"/>
      <c r="FS55" s="472"/>
      <c r="FT55" s="472"/>
      <c r="FU55" s="472"/>
      <c r="FV55" s="472"/>
      <c r="FW55" s="472"/>
      <c r="FX55" s="472"/>
      <c r="FY55" s="472"/>
      <c r="FZ55" s="472"/>
      <c r="GA55" s="472"/>
      <c r="GB55" s="472"/>
      <c r="GC55" s="472"/>
      <c r="GD55" s="472"/>
      <c r="GE55" s="472"/>
      <c r="GF55" s="472"/>
      <c r="GG55" s="472"/>
      <c r="GH55" s="472"/>
      <c r="GI55" s="472"/>
      <c r="GJ55" s="472"/>
      <c r="GK55" s="472"/>
      <c r="GL55" s="472"/>
      <c r="GM55" s="472"/>
      <c r="GN55" s="472"/>
      <c r="GO55" s="472"/>
      <c r="GP55" s="472"/>
      <c r="GQ55" s="472"/>
      <c r="GR55" s="472"/>
      <c r="GS55" s="472"/>
      <c r="GT55" s="472"/>
      <c r="GU55" s="472"/>
      <c r="GV55" s="472"/>
      <c r="GW55" s="472"/>
      <c r="GX55" s="472"/>
      <c r="GY55" s="472"/>
      <c r="GZ55" s="472"/>
      <c r="HA55" s="472"/>
      <c r="HB55" s="472"/>
      <c r="HC55" s="472"/>
      <c r="HD55" s="472"/>
      <c r="HE55" s="472"/>
      <c r="HF55" s="472"/>
      <c r="HG55" s="472"/>
      <c r="HH55" s="472"/>
      <c r="HI55" s="472"/>
      <c r="HJ55" s="472"/>
      <c r="HK55" s="472"/>
      <c r="HL55" s="472"/>
      <c r="HM55" s="472"/>
      <c r="HN55" s="472"/>
      <c r="HO55" s="472"/>
      <c r="HP55" s="472"/>
      <c r="HQ55" s="472"/>
      <c r="HR55" s="472"/>
      <c r="HS55" s="472"/>
      <c r="HT55" s="472"/>
      <c r="HU55" s="472"/>
      <c r="HV55" s="472"/>
      <c r="HW55" s="472"/>
      <c r="HX55" s="472"/>
      <c r="HY55" s="472"/>
      <c r="HZ55" s="472"/>
      <c r="IA55" s="472"/>
      <c r="IB55" s="472"/>
      <c r="IC55" s="472"/>
      <c r="ID55" s="472"/>
      <c r="IE55" s="472"/>
      <c r="IF55" s="472"/>
      <c r="IG55" s="472"/>
      <c r="IH55" s="472"/>
      <c r="II55" s="472"/>
      <c r="IJ55" s="472"/>
      <c r="IK55" s="472"/>
      <c r="IL55" s="472"/>
      <c r="IM55" s="472"/>
      <c r="IN55" s="472"/>
      <c r="IO55" s="472"/>
      <c r="IP55" s="472"/>
      <c r="IQ55" s="472"/>
      <c r="IR55" s="472"/>
      <c r="IS55" s="472"/>
      <c r="IT55" s="472"/>
      <c r="IU55" s="472"/>
      <c r="IV55" s="472"/>
      <c r="IW55" s="472"/>
      <c r="IX55" s="472"/>
      <c r="IY55" s="472"/>
      <c r="IZ55" s="472"/>
      <c r="JA55" s="472"/>
      <c r="JB55" s="472"/>
      <c r="JC55" s="472"/>
      <c r="JD55" s="472"/>
      <c r="JE55" s="472"/>
      <c r="JF55" s="472"/>
      <c r="JG55" s="472"/>
      <c r="JH55" s="472"/>
      <c r="JI55" s="472"/>
      <c r="JJ55" s="472"/>
      <c r="JK55" s="472"/>
      <c r="JL55" s="472"/>
      <c r="JM55" s="472"/>
      <c r="JN55" s="472"/>
      <c r="JO55" s="472"/>
      <c r="JP55" s="472"/>
      <c r="JQ55" s="472"/>
      <c r="JR55" s="472"/>
      <c r="JS55" s="472"/>
      <c r="JT55" s="472"/>
      <c r="JU55" s="472"/>
      <c r="JV55" s="472"/>
      <c r="JW55" s="472"/>
      <c r="JX55" s="472"/>
      <c r="JY55" s="472"/>
      <c r="JZ55" s="472"/>
      <c r="KA55" s="472"/>
      <c r="KB55" s="472"/>
      <c r="KC55" s="472"/>
      <c r="KD55" s="472"/>
      <c r="KE55" s="472"/>
      <c r="KF55" s="472"/>
      <c r="KG55" s="472"/>
      <c r="KH55" s="472"/>
      <c r="KI55" s="472"/>
      <c r="KJ55" s="472"/>
      <c r="KK55" s="472"/>
      <c r="KL55" s="472"/>
      <c r="KM55" s="472"/>
      <c r="KN55" s="472"/>
      <c r="KO55" s="472"/>
      <c r="KP55" s="472"/>
      <c r="KQ55" s="472"/>
      <c r="KR55" s="472"/>
      <c r="KS55" s="472"/>
      <c r="KT55" s="472"/>
      <c r="KU55" s="472"/>
      <c r="KV55" s="472"/>
      <c r="KW55" s="472"/>
      <c r="KX55" s="472"/>
      <c r="KY55" s="472"/>
      <c r="KZ55" s="472"/>
      <c r="LA55" s="472"/>
      <c r="LB55" s="472"/>
      <c r="LC55" s="472"/>
      <c r="LD55" s="472"/>
      <c r="LE55" s="472"/>
      <c r="LF55" s="472"/>
      <c r="LG55" s="472"/>
      <c r="LH55" s="472"/>
      <c r="LI55" s="472"/>
      <c r="LJ55" s="472"/>
      <c r="LK55" s="472"/>
      <c r="LL55" s="472"/>
      <c r="LM55" s="472"/>
      <c r="LN55" s="472"/>
      <c r="LO55" s="472"/>
      <c r="LP55" s="472"/>
      <c r="LQ55" s="472"/>
      <c r="LR55" s="472"/>
      <c r="LS55" s="472"/>
      <c r="LT55" s="472"/>
      <c r="LU55" s="472"/>
      <c r="LV55" s="472"/>
      <c r="LW55" s="472"/>
      <c r="LX55" s="472"/>
      <c r="LY55" s="472"/>
      <c r="LZ55" s="472"/>
      <c r="MA55" s="472"/>
      <c r="MB55" s="472"/>
      <c r="MC55" s="472"/>
      <c r="MD55" s="472"/>
      <c r="ME55" s="472"/>
      <c r="MF55" s="472"/>
      <c r="MG55" s="472"/>
      <c r="MH55" s="472"/>
      <c r="MI55" s="472"/>
      <c r="MJ55" s="472"/>
      <c r="MK55" s="472"/>
      <c r="ML55" s="472"/>
      <c r="MM55" s="472"/>
      <c r="MN55" s="472"/>
      <c r="MO55" s="472"/>
      <c r="MP55" s="472"/>
      <c r="MQ55" s="472"/>
      <c r="MR55" s="472"/>
      <c r="MS55" s="472"/>
      <c r="MT55" s="472"/>
      <c r="MU55" s="472"/>
      <c r="MV55" s="472"/>
      <c r="MW55" s="472"/>
      <c r="MX55" s="472"/>
      <c r="MY55" s="472"/>
      <c r="MZ55" s="472"/>
      <c r="NA55" s="472"/>
    </row>
    <row r="56" spans="1:365" s="305" customFormat="1" x14ac:dyDescent="0.3">
      <c r="A56" s="472"/>
      <c r="B56" s="157">
        <v>21</v>
      </c>
      <c r="C56" s="443"/>
      <c r="D56" s="292">
        <f>RFR!$C30</f>
        <v>0</v>
      </c>
      <c r="E56" s="293">
        <f>RC_Summary!$D30</f>
        <v>0.25</v>
      </c>
      <c r="F56" s="293">
        <f>RC_Summary!$C30</f>
        <v>-0.2</v>
      </c>
      <c r="G56" s="294">
        <f t="shared" si="1"/>
        <v>0</v>
      </c>
      <c r="H56" s="294">
        <f t="shared" si="2"/>
        <v>0</v>
      </c>
      <c r="I56" s="391">
        <f t="shared" si="29"/>
        <v>0</v>
      </c>
      <c r="J56" s="391">
        <f t="shared" si="30"/>
        <v>0</v>
      </c>
      <c r="K56" s="69"/>
      <c r="L56" s="157">
        <v>21</v>
      </c>
      <c r="M56" s="443"/>
      <c r="N56" s="292">
        <f>IF(IF(ISBLANK(L$31),0,VLOOKUP(L56,RFR!$B$8:$I$108,VLOOKUP('Market Risk (Interest Rate_MD)'!$L$31,RC_Summary!$F$18:$G$24,2,0),0))&lt;0,0,IF(ISBLANK(L$31),0,VLOOKUP(L56,RFR!$B$8:$I$108,VLOOKUP('Market Risk (Interest Rate_MD)'!$L$31,RC_Summary!$F$18:$G$24,2,0),0)))</f>
        <v>0</v>
      </c>
      <c r="O56" s="295">
        <f>RC_Summary!$D30</f>
        <v>0.25</v>
      </c>
      <c r="P56" s="295">
        <f>RC_Summary!$C30</f>
        <v>-0.2</v>
      </c>
      <c r="Q56" s="294">
        <f t="shared" si="31"/>
        <v>0</v>
      </c>
      <c r="R56" s="294">
        <f t="shared" si="32"/>
        <v>0</v>
      </c>
      <c r="S56" s="305">
        <f t="shared" si="33"/>
        <v>0</v>
      </c>
      <c r="T56" s="305">
        <f t="shared" si="34"/>
        <v>0</v>
      </c>
      <c r="U56" s="69"/>
      <c r="V56" s="157">
        <v>21</v>
      </c>
      <c r="W56" s="443"/>
      <c r="X56" s="292">
        <f>IF(IF(ISBLANK(V$31),0,VLOOKUP(V56,RFR!$B$8:$I$108,VLOOKUP('Market Risk (Interest Rate_MD)'!V$31,RC_Summary!$F$18:$G$24,2,0),0))&lt;0,0,IF(ISBLANK(V$31),0,VLOOKUP(V56,RFR!$B$8:$I$108,VLOOKUP('Market Risk (Interest Rate_MD)'!V$31,RC_Summary!$F$18:$G$24,2,0),0)))</f>
        <v>0</v>
      </c>
      <c r="Y56" s="295">
        <f>RC_Summary!$D30</f>
        <v>0.25</v>
      </c>
      <c r="Z56" s="295">
        <f>RC_Summary!$C30</f>
        <v>-0.2</v>
      </c>
      <c r="AA56" s="294">
        <f t="shared" si="35"/>
        <v>0</v>
      </c>
      <c r="AB56" s="294">
        <f t="shared" si="36"/>
        <v>0</v>
      </c>
      <c r="AC56" s="305">
        <f t="shared" si="37"/>
        <v>0</v>
      </c>
      <c r="AD56" s="305">
        <f t="shared" si="38"/>
        <v>0</v>
      </c>
      <c r="AE56" s="69"/>
      <c r="AF56" s="157">
        <v>21</v>
      </c>
      <c r="AG56" s="443"/>
      <c r="AH56" s="292">
        <f>IF(IF(ISBLANK(AF$31),0,VLOOKUP(AF56,RFR!$B$8:$I$108,VLOOKUP('Market Risk (Interest Rate_MD)'!AF$31,RC_Summary!$F$18:$G$24,2,0),0))&lt;0,0,IF(ISBLANK(AF$31),0,VLOOKUP(AF56,RFR!$B$8:$I$108,VLOOKUP('Market Risk (Interest Rate_MD)'!AF$31,RC_Summary!$F$18:$G$24,2,0),0)))</f>
        <v>0</v>
      </c>
      <c r="AI56" s="295">
        <f>RC_Summary!$D30</f>
        <v>0.25</v>
      </c>
      <c r="AJ56" s="295">
        <f>RC_Summary!$C30</f>
        <v>-0.2</v>
      </c>
      <c r="AK56" s="294">
        <f t="shared" si="39"/>
        <v>0</v>
      </c>
      <c r="AL56" s="294">
        <f t="shared" si="40"/>
        <v>0</v>
      </c>
      <c r="AM56" s="305">
        <f t="shared" si="41"/>
        <v>0</v>
      </c>
      <c r="AN56" s="305">
        <f t="shared" si="42"/>
        <v>0</v>
      </c>
      <c r="AO56" s="69"/>
      <c r="AP56" s="157">
        <v>21</v>
      </c>
      <c r="AQ56" s="443"/>
      <c r="AR56" s="292">
        <f>IF(IF(ISBLANK(AP$31),0,VLOOKUP(AP56,RFR!$B$8:$I$108,VLOOKUP('Market Risk (Interest Rate_MD)'!AP$31,RC_Summary!$F$18:$G$24,2,0),0))&lt;0,0,IF(ISBLANK(AP$31),0,VLOOKUP(AP56,RFR!$B$8:$I$108,VLOOKUP('Market Risk (Interest Rate_MD)'!AP$31,RC_Summary!$F$18:$G$24,2,0),0)))</f>
        <v>0</v>
      </c>
      <c r="AS56" s="295">
        <f>RC_Summary!$D30</f>
        <v>0.25</v>
      </c>
      <c r="AT56" s="295">
        <f>RC_Summary!$C30</f>
        <v>-0.2</v>
      </c>
      <c r="AU56" s="294">
        <f t="shared" si="43"/>
        <v>0</v>
      </c>
      <c r="AV56" s="294">
        <f t="shared" si="44"/>
        <v>0</v>
      </c>
      <c r="AW56" s="305">
        <f t="shared" si="45"/>
        <v>0</v>
      </c>
      <c r="AX56" s="305">
        <f t="shared" si="46"/>
        <v>0</v>
      </c>
      <c r="AY56" s="69"/>
      <c r="AZ56" s="157">
        <v>21</v>
      </c>
      <c r="BA56" s="443"/>
      <c r="BB56" s="292">
        <f>IF(IF(ISBLANK(AZ$31),0,VLOOKUP(AZ56,RFR!$B$8:$I$108,VLOOKUP('Market Risk (Interest Rate_MD)'!AZ$31,RC_Summary!$F$18:$G$24,2,0),0))&lt;0,0,IF(ISBLANK(AZ$31),0,VLOOKUP(AZ56,RFR!$B$8:$I$108,VLOOKUP('Market Risk (Interest Rate_MD)'!AZ$31,RC_Summary!$F$18:$G$24,2,0),0)))</f>
        <v>0</v>
      </c>
      <c r="BC56" s="295">
        <f>RC_Summary!$D30</f>
        <v>0.25</v>
      </c>
      <c r="BD56" s="295">
        <f>RC_Summary!$C30</f>
        <v>-0.2</v>
      </c>
      <c r="BE56" s="294">
        <f t="shared" si="47"/>
        <v>0</v>
      </c>
      <c r="BF56" s="294">
        <f t="shared" si="48"/>
        <v>0</v>
      </c>
      <c r="BG56" s="305">
        <f t="shared" si="49"/>
        <v>0</v>
      </c>
      <c r="BH56" s="305">
        <f t="shared" si="50"/>
        <v>0</v>
      </c>
      <c r="BI56" s="69"/>
      <c r="BJ56" s="157">
        <v>21</v>
      </c>
      <c r="BK56" s="443"/>
      <c r="BL56" s="292">
        <f>IF(IF(ISBLANK(BJ$31),0,VLOOKUP(BJ56,RFR!$B$8:$I$108,VLOOKUP('Market Risk (Interest Rate_MD)'!BJ$31,RC_Summary!$F$18:$G$24,2,0),0))&lt;0,0,IF(ISBLANK(BJ$31),0,VLOOKUP(BJ56,RFR!$B$8:$I$108,VLOOKUP('Market Risk (Interest Rate_MD)'!BJ$31,RC_Summary!$F$18:$G$24,2,0),0)))</f>
        <v>0</v>
      </c>
      <c r="BM56" s="295">
        <f>RC_Summary!$D30</f>
        <v>0.25</v>
      </c>
      <c r="BN56" s="295">
        <f>RC_Summary!$C30</f>
        <v>-0.2</v>
      </c>
      <c r="BO56" s="294">
        <f t="shared" si="51"/>
        <v>0</v>
      </c>
      <c r="BP56" s="294">
        <f t="shared" si="52"/>
        <v>0</v>
      </c>
      <c r="BQ56" s="305">
        <f t="shared" si="53"/>
        <v>0</v>
      </c>
      <c r="BR56" s="480">
        <f t="shared" si="54"/>
        <v>0</v>
      </c>
      <c r="BS56" s="472"/>
      <c r="BT56" s="472"/>
      <c r="BU56" s="472"/>
      <c r="BV56" s="472"/>
      <c r="BW56" s="472"/>
      <c r="BX56" s="472"/>
      <c r="BY56" s="472"/>
      <c r="BZ56" s="472"/>
      <c r="CA56" s="472"/>
      <c r="CB56" s="472"/>
      <c r="CC56" s="472"/>
      <c r="CD56" s="472"/>
      <c r="CE56" s="472"/>
      <c r="CF56" s="472"/>
      <c r="CG56" s="472"/>
      <c r="CH56" s="472"/>
      <c r="CI56" s="472"/>
      <c r="CJ56" s="472"/>
      <c r="CK56" s="472"/>
      <c r="CL56" s="472"/>
      <c r="CM56" s="472"/>
      <c r="CN56" s="472"/>
      <c r="CO56" s="472"/>
      <c r="CP56" s="472"/>
      <c r="CQ56" s="472"/>
      <c r="CR56" s="472"/>
      <c r="CS56" s="472"/>
      <c r="CT56" s="472"/>
      <c r="CU56" s="472"/>
      <c r="CV56" s="472"/>
      <c r="CW56" s="472"/>
      <c r="CX56" s="472"/>
      <c r="CY56" s="472"/>
      <c r="CZ56" s="472"/>
      <c r="DA56" s="472"/>
      <c r="DB56" s="472"/>
      <c r="DC56" s="472"/>
      <c r="DD56" s="472"/>
      <c r="DE56" s="472"/>
      <c r="DF56" s="472"/>
      <c r="DG56" s="472"/>
      <c r="DH56" s="472"/>
      <c r="DI56" s="472"/>
      <c r="DJ56" s="472"/>
      <c r="DK56" s="472"/>
      <c r="DL56" s="472"/>
      <c r="DM56" s="472"/>
      <c r="DN56" s="472"/>
      <c r="DO56" s="472"/>
      <c r="DP56" s="472"/>
      <c r="DQ56" s="472"/>
      <c r="DR56" s="472"/>
      <c r="DS56" s="472"/>
      <c r="DT56" s="472"/>
      <c r="DU56" s="472"/>
      <c r="DV56" s="472"/>
      <c r="DW56" s="472"/>
      <c r="DX56" s="472"/>
      <c r="DY56" s="472"/>
      <c r="DZ56" s="472"/>
      <c r="EA56" s="472"/>
      <c r="EB56" s="472"/>
      <c r="EC56" s="472"/>
      <c r="ED56" s="472"/>
      <c r="EE56" s="472"/>
      <c r="EF56" s="472"/>
      <c r="EG56" s="472"/>
      <c r="EH56" s="472"/>
      <c r="EI56" s="472"/>
      <c r="EJ56" s="472"/>
      <c r="EK56" s="472"/>
      <c r="EL56" s="472"/>
      <c r="EM56" s="472"/>
      <c r="EN56" s="472"/>
      <c r="EO56" s="472"/>
      <c r="EP56" s="472"/>
      <c r="EQ56" s="472"/>
      <c r="ER56" s="472"/>
      <c r="ES56" s="472"/>
      <c r="ET56" s="472"/>
      <c r="EU56" s="472"/>
      <c r="EV56" s="472"/>
      <c r="EW56" s="472"/>
      <c r="EX56" s="472"/>
      <c r="EY56" s="472"/>
      <c r="EZ56" s="472"/>
      <c r="FA56" s="472"/>
      <c r="FB56" s="472"/>
      <c r="FC56" s="472"/>
      <c r="FD56" s="472"/>
      <c r="FE56" s="472"/>
      <c r="FF56" s="472"/>
      <c r="FG56" s="472"/>
      <c r="FH56" s="472"/>
      <c r="FI56" s="472"/>
      <c r="FJ56" s="472"/>
      <c r="FK56" s="472"/>
      <c r="FL56" s="472"/>
      <c r="FM56" s="472"/>
      <c r="FN56" s="472"/>
      <c r="FO56" s="472"/>
      <c r="FP56" s="472"/>
      <c r="FQ56" s="472"/>
      <c r="FR56" s="472"/>
      <c r="FS56" s="472"/>
      <c r="FT56" s="472"/>
      <c r="FU56" s="472"/>
      <c r="FV56" s="472"/>
      <c r="FW56" s="472"/>
      <c r="FX56" s="472"/>
      <c r="FY56" s="472"/>
      <c r="FZ56" s="472"/>
      <c r="GA56" s="472"/>
      <c r="GB56" s="472"/>
      <c r="GC56" s="472"/>
      <c r="GD56" s="472"/>
      <c r="GE56" s="472"/>
      <c r="GF56" s="472"/>
      <c r="GG56" s="472"/>
      <c r="GH56" s="472"/>
      <c r="GI56" s="472"/>
      <c r="GJ56" s="472"/>
      <c r="GK56" s="472"/>
      <c r="GL56" s="472"/>
      <c r="GM56" s="472"/>
      <c r="GN56" s="472"/>
      <c r="GO56" s="472"/>
      <c r="GP56" s="472"/>
      <c r="GQ56" s="472"/>
      <c r="GR56" s="472"/>
      <c r="GS56" s="472"/>
      <c r="GT56" s="472"/>
      <c r="GU56" s="472"/>
      <c r="GV56" s="472"/>
      <c r="GW56" s="472"/>
      <c r="GX56" s="472"/>
      <c r="GY56" s="472"/>
      <c r="GZ56" s="472"/>
      <c r="HA56" s="472"/>
      <c r="HB56" s="472"/>
      <c r="HC56" s="472"/>
      <c r="HD56" s="472"/>
      <c r="HE56" s="472"/>
      <c r="HF56" s="472"/>
      <c r="HG56" s="472"/>
      <c r="HH56" s="472"/>
      <c r="HI56" s="472"/>
      <c r="HJ56" s="472"/>
      <c r="HK56" s="472"/>
      <c r="HL56" s="472"/>
      <c r="HM56" s="472"/>
      <c r="HN56" s="472"/>
      <c r="HO56" s="472"/>
      <c r="HP56" s="472"/>
      <c r="HQ56" s="472"/>
      <c r="HR56" s="472"/>
      <c r="HS56" s="472"/>
      <c r="HT56" s="472"/>
      <c r="HU56" s="472"/>
      <c r="HV56" s="472"/>
      <c r="HW56" s="472"/>
      <c r="HX56" s="472"/>
      <c r="HY56" s="472"/>
      <c r="HZ56" s="472"/>
      <c r="IA56" s="472"/>
      <c r="IB56" s="472"/>
      <c r="IC56" s="472"/>
      <c r="ID56" s="472"/>
      <c r="IE56" s="472"/>
      <c r="IF56" s="472"/>
      <c r="IG56" s="472"/>
      <c r="IH56" s="472"/>
      <c r="II56" s="472"/>
      <c r="IJ56" s="472"/>
      <c r="IK56" s="472"/>
      <c r="IL56" s="472"/>
      <c r="IM56" s="472"/>
      <c r="IN56" s="472"/>
      <c r="IO56" s="472"/>
      <c r="IP56" s="472"/>
      <c r="IQ56" s="472"/>
      <c r="IR56" s="472"/>
      <c r="IS56" s="472"/>
      <c r="IT56" s="472"/>
      <c r="IU56" s="472"/>
      <c r="IV56" s="472"/>
      <c r="IW56" s="472"/>
      <c r="IX56" s="472"/>
      <c r="IY56" s="472"/>
      <c r="IZ56" s="472"/>
      <c r="JA56" s="472"/>
      <c r="JB56" s="472"/>
      <c r="JC56" s="472"/>
      <c r="JD56" s="472"/>
      <c r="JE56" s="472"/>
      <c r="JF56" s="472"/>
      <c r="JG56" s="472"/>
      <c r="JH56" s="472"/>
      <c r="JI56" s="472"/>
      <c r="JJ56" s="472"/>
      <c r="JK56" s="472"/>
      <c r="JL56" s="472"/>
      <c r="JM56" s="472"/>
      <c r="JN56" s="472"/>
      <c r="JO56" s="472"/>
      <c r="JP56" s="472"/>
      <c r="JQ56" s="472"/>
      <c r="JR56" s="472"/>
      <c r="JS56" s="472"/>
      <c r="JT56" s="472"/>
      <c r="JU56" s="472"/>
      <c r="JV56" s="472"/>
      <c r="JW56" s="472"/>
      <c r="JX56" s="472"/>
      <c r="JY56" s="472"/>
      <c r="JZ56" s="472"/>
      <c r="KA56" s="472"/>
      <c r="KB56" s="472"/>
      <c r="KC56" s="472"/>
      <c r="KD56" s="472"/>
      <c r="KE56" s="472"/>
      <c r="KF56" s="472"/>
      <c r="KG56" s="472"/>
      <c r="KH56" s="472"/>
      <c r="KI56" s="472"/>
      <c r="KJ56" s="472"/>
      <c r="KK56" s="472"/>
      <c r="KL56" s="472"/>
      <c r="KM56" s="472"/>
      <c r="KN56" s="472"/>
      <c r="KO56" s="472"/>
      <c r="KP56" s="472"/>
      <c r="KQ56" s="472"/>
      <c r="KR56" s="472"/>
      <c r="KS56" s="472"/>
      <c r="KT56" s="472"/>
      <c r="KU56" s="472"/>
      <c r="KV56" s="472"/>
      <c r="KW56" s="472"/>
      <c r="KX56" s="472"/>
      <c r="KY56" s="472"/>
      <c r="KZ56" s="472"/>
      <c r="LA56" s="472"/>
      <c r="LB56" s="472"/>
      <c r="LC56" s="472"/>
      <c r="LD56" s="472"/>
      <c r="LE56" s="472"/>
      <c r="LF56" s="472"/>
      <c r="LG56" s="472"/>
      <c r="LH56" s="472"/>
      <c r="LI56" s="472"/>
      <c r="LJ56" s="472"/>
      <c r="LK56" s="472"/>
      <c r="LL56" s="472"/>
      <c r="LM56" s="472"/>
      <c r="LN56" s="472"/>
      <c r="LO56" s="472"/>
      <c r="LP56" s="472"/>
      <c r="LQ56" s="472"/>
      <c r="LR56" s="472"/>
      <c r="LS56" s="472"/>
      <c r="LT56" s="472"/>
      <c r="LU56" s="472"/>
      <c r="LV56" s="472"/>
      <c r="LW56" s="472"/>
      <c r="LX56" s="472"/>
      <c r="LY56" s="472"/>
      <c r="LZ56" s="472"/>
      <c r="MA56" s="472"/>
      <c r="MB56" s="472"/>
      <c r="MC56" s="472"/>
      <c r="MD56" s="472"/>
      <c r="ME56" s="472"/>
      <c r="MF56" s="472"/>
      <c r="MG56" s="472"/>
      <c r="MH56" s="472"/>
      <c r="MI56" s="472"/>
      <c r="MJ56" s="472"/>
      <c r="MK56" s="472"/>
      <c r="ML56" s="472"/>
      <c r="MM56" s="472"/>
      <c r="MN56" s="472"/>
      <c r="MO56" s="472"/>
      <c r="MP56" s="472"/>
      <c r="MQ56" s="472"/>
      <c r="MR56" s="472"/>
      <c r="MS56" s="472"/>
      <c r="MT56" s="472"/>
      <c r="MU56" s="472"/>
      <c r="MV56" s="472"/>
      <c r="MW56" s="472"/>
      <c r="MX56" s="472"/>
      <c r="MY56" s="472"/>
      <c r="MZ56" s="472"/>
      <c r="NA56" s="472"/>
    </row>
    <row r="57" spans="1:365" s="305" customFormat="1" x14ac:dyDescent="0.3">
      <c r="A57" s="472"/>
      <c r="B57" s="157">
        <v>22</v>
      </c>
      <c r="C57" s="443"/>
      <c r="D57" s="292">
        <f>RFR!$C31</f>
        <v>0</v>
      </c>
      <c r="E57" s="293">
        <f>RC_Summary!$D31</f>
        <v>0.25</v>
      </c>
      <c r="F57" s="293">
        <f>RC_Summary!$C31</f>
        <v>-0.2</v>
      </c>
      <c r="G57" s="294">
        <f t="shared" si="1"/>
        <v>0</v>
      </c>
      <c r="H57" s="294">
        <f t="shared" si="2"/>
        <v>0</v>
      </c>
      <c r="I57" s="391">
        <f t="shared" si="29"/>
        <v>0</v>
      </c>
      <c r="J57" s="391">
        <f t="shared" si="30"/>
        <v>0</v>
      </c>
      <c r="K57" s="69"/>
      <c r="L57" s="157">
        <v>22</v>
      </c>
      <c r="M57" s="443"/>
      <c r="N57" s="292">
        <f>IF(IF(ISBLANK(L$31),0,VLOOKUP(L57,RFR!$B$8:$I$108,VLOOKUP('Market Risk (Interest Rate_MD)'!$L$31,RC_Summary!$F$18:$G$24,2,0),0))&lt;0,0,IF(ISBLANK(L$31),0,VLOOKUP(L57,RFR!$B$8:$I$108,VLOOKUP('Market Risk (Interest Rate_MD)'!$L$31,RC_Summary!$F$18:$G$24,2,0),0)))</f>
        <v>0</v>
      </c>
      <c r="O57" s="295">
        <f>RC_Summary!$D31</f>
        <v>0.25</v>
      </c>
      <c r="P57" s="295">
        <f>RC_Summary!$C31</f>
        <v>-0.2</v>
      </c>
      <c r="Q57" s="294">
        <f t="shared" si="31"/>
        <v>0</v>
      </c>
      <c r="R57" s="294">
        <f t="shared" si="32"/>
        <v>0</v>
      </c>
      <c r="S57" s="305">
        <f t="shared" si="33"/>
        <v>0</v>
      </c>
      <c r="T57" s="305">
        <f t="shared" si="34"/>
        <v>0</v>
      </c>
      <c r="U57" s="69"/>
      <c r="V57" s="157">
        <v>22</v>
      </c>
      <c r="W57" s="443"/>
      <c r="X57" s="292">
        <f>IF(IF(ISBLANK(V$31),0,VLOOKUP(V57,RFR!$B$8:$I$108,VLOOKUP('Market Risk (Interest Rate_MD)'!V$31,RC_Summary!$F$18:$G$24,2,0),0))&lt;0,0,IF(ISBLANK(V$31),0,VLOOKUP(V57,RFR!$B$8:$I$108,VLOOKUP('Market Risk (Interest Rate_MD)'!V$31,RC_Summary!$F$18:$G$24,2,0),0)))</f>
        <v>0</v>
      </c>
      <c r="Y57" s="295">
        <f>RC_Summary!$D31</f>
        <v>0.25</v>
      </c>
      <c r="Z57" s="295">
        <f>RC_Summary!$C31</f>
        <v>-0.2</v>
      </c>
      <c r="AA57" s="294">
        <f t="shared" si="35"/>
        <v>0</v>
      </c>
      <c r="AB57" s="294">
        <f t="shared" si="36"/>
        <v>0</v>
      </c>
      <c r="AC57" s="305">
        <f t="shared" si="37"/>
        <v>0</v>
      </c>
      <c r="AD57" s="305">
        <f t="shared" si="38"/>
        <v>0</v>
      </c>
      <c r="AE57" s="69"/>
      <c r="AF57" s="157">
        <v>22</v>
      </c>
      <c r="AG57" s="443"/>
      <c r="AH57" s="292">
        <f>IF(IF(ISBLANK(AF$31),0,VLOOKUP(AF57,RFR!$B$8:$I$108,VLOOKUP('Market Risk (Interest Rate_MD)'!AF$31,RC_Summary!$F$18:$G$24,2,0),0))&lt;0,0,IF(ISBLANK(AF$31),0,VLOOKUP(AF57,RFR!$B$8:$I$108,VLOOKUP('Market Risk (Interest Rate_MD)'!AF$31,RC_Summary!$F$18:$G$24,2,0),0)))</f>
        <v>0</v>
      </c>
      <c r="AI57" s="295">
        <f>RC_Summary!$D31</f>
        <v>0.25</v>
      </c>
      <c r="AJ57" s="295">
        <f>RC_Summary!$C31</f>
        <v>-0.2</v>
      </c>
      <c r="AK57" s="294">
        <f t="shared" si="39"/>
        <v>0</v>
      </c>
      <c r="AL57" s="294">
        <f t="shared" si="40"/>
        <v>0</v>
      </c>
      <c r="AM57" s="305">
        <f t="shared" si="41"/>
        <v>0</v>
      </c>
      <c r="AN57" s="305">
        <f t="shared" si="42"/>
        <v>0</v>
      </c>
      <c r="AO57" s="69"/>
      <c r="AP57" s="157">
        <v>22</v>
      </c>
      <c r="AQ57" s="443"/>
      <c r="AR57" s="292">
        <f>IF(IF(ISBLANK(AP$31),0,VLOOKUP(AP57,RFR!$B$8:$I$108,VLOOKUP('Market Risk (Interest Rate_MD)'!AP$31,RC_Summary!$F$18:$G$24,2,0),0))&lt;0,0,IF(ISBLANK(AP$31),0,VLOOKUP(AP57,RFR!$B$8:$I$108,VLOOKUP('Market Risk (Interest Rate_MD)'!AP$31,RC_Summary!$F$18:$G$24,2,0),0)))</f>
        <v>0</v>
      </c>
      <c r="AS57" s="295">
        <f>RC_Summary!$D31</f>
        <v>0.25</v>
      </c>
      <c r="AT57" s="295">
        <f>RC_Summary!$C31</f>
        <v>-0.2</v>
      </c>
      <c r="AU57" s="294">
        <f t="shared" si="43"/>
        <v>0</v>
      </c>
      <c r="AV57" s="294">
        <f t="shared" si="44"/>
        <v>0</v>
      </c>
      <c r="AW57" s="305">
        <f t="shared" si="45"/>
        <v>0</v>
      </c>
      <c r="AX57" s="305">
        <f t="shared" si="46"/>
        <v>0</v>
      </c>
      <c r="AY57" s="69"/>
      <c r="AZ57" s="157">
        <v>22</v>
      </c>
      <c r="BA57" s="443"/>
      <c r="BB57" s="292">
        <f>IF(IF(ISBLANK(AZ$31),0,VLOOKUP(AZ57,RFR!$B$8:$I$108,VLOOKUP('Market Risk (Interest Rate_MD)'!AZ$31,RC_Summary!$F$18:$G$24,2,0),0))&lt;0,0,IF(ISBLANK(AZ$31),0,VLOOKUP(AZ57,RFR!$B$8:$I$108,VLOOKUP('Market Risk (Interest Rate_MD)'!AZ$31,RC_Summary!$F$18:$G$24,2,0),0)))</f>
        <v>0</v>
      </c>
      <c r="BC57" s="295">
        <f>RC_Summary!$D31</f>
        <v>0.25</v>
      </c>
      <c r="BD57" s="295">
        <f>RC_Summary!$C31</f>
        <v>-0.2</v>
      </c>
      <c r="BE57" s="294">
        <f t="shared" si="47"/>
        <v>0</v>
      </c>
      <c r="BF57" s="294">
        <f t="shared" si="48"/>
        <v>0</v>
      </c>
      <c r="BG57" s="305">
        <f t="shared" si="49"/>
        <v>0</v>
      </c>
      <c r="BH57" s="305">
        <f t="shared" si="50"/>
        <v>0</v>
      </c>
      <c r="BI57" s="69"/>
      <c r="BJ57" s="157">
        <v>22</v>
      </c>
      <c r="BK57" s="443"/>
      <c r="BL57" s="292">
        <f>IF(IF(ISBLANK(BJ$31),0,VLOOKUP(BJ57,RFR!$B$8:$I$108,VLOOKUP('Market Risk (Interest Rate_MD)'!BJ$31,RC_Summary!$F$18:$G$24,2,0),0))&lt;0,0,IF(ISBLANK(BJ$31),0,VLOOKUP(BJ57,RFR!$B$8:$I$108,VLOOKUP('Market Risk (Interest Rate_MD)'!BJ$31,RC_Summary!$F$18:$G$24,2,0),0)))</f>
        <v>0</v>
      </c>
      <c r="BM57" s="295">
        <f>RC_Summary!$D31</f>
        <v>0.25</v>
      </c>
      <c r="BN57" s="295">
        <f>RC_Summary!$C31</f>
        <v>-0.2</v>
      </c>
      <c r="BO57" s="294">
        <f t="shared" si="51"/>
        <v>0</v>
      </c>
      <c r="BP57" s="294">
        <f t="shared" si="52"/>
        <v>0</v>
      </c>
      <c r="BQ57" s="305">
        <f t="shared" si="53"/>
        <v>0</v>
      </c>
      <c r="BR57" s="480">
        <f t="shared" si="54"/>
        <v>0</v>
      </c>
      <c r="BS57" s="472"/>
      <c r="BT57" s="472"/>
      <c r="BU57" s="472"/>
      <c r="BV57" s="472"/>
      <c r="BW57" s="472"/>
      <c r="BX57" s="472"/>
      <c r="BY57" s="472"/>
      <c r="BZ57" s="472"/>
      <c r="CA57" s="472"/>
      <c r="CB57" s="472"/>
      <c r="CC57" s="472"/>
      <c r="CD57" s="472"/>
      <c r="CE57" s="472"/>
      <c r="CF57" s="472"/>
      <c r="CG57" s="472"/>
      <c r="CH57" s="472"/>
      <c r="CI57" s="472"/>
      <c r="CJ57" s="472"/>
      <c r="CK57" s="472"/>
      <c r="CL57" s="472"/>
      <c r="CM57" s="472"/>
      <c r="CN57" s="472"/>
      <c r="CO57" s="472"/>
      <c r="CP57" s="472"/>
      <c r="CQ57" s="472"/>
      <c r="CR57" s="472"/>
      <c r="CS57" s="472"/>
      <c r="CT57" s="472"/>
      <c r="CU57" s="472"/>
      <c r="CV57" s="472"/>
      <c r="CW57" s="472"/>
      <c r="CX57" s="472"/>
      <c r="CY57" s="472"/>
      <c r="CZ57" s="472"/>
      <c r="DA57" s="472"/>
      <c r="DB57" s="472"/>
      <c r="DC57" s="472"/>
      <c r="DD57" s="472"/>
      <c r="DE57" s="472"/>
      <c r="DF57" s="472"/>
      <c r="DG57" s="472"/>
      <c r="DH57" s="472"/>
      <c r="DI57" s="472"/>
      <c r="DJ57" s="472"/>
      <c r="DK57" s="472"/>
      <c r="DL57" s="472"/>
      <c r="DM57" s="472"/>
      <c r="DN57" s="472"/>
      <c r="DO57" s="472"/>
      <c r="DP57" s="472"/>
      <c r="DQ57" s="472"/>
      <c r="DR57" s="472"/>
      <c r="DS57" s="472"/>
      <c r="DT57" s="472"/>
      <c r="DU57" s="472"/>
      <c r="DV57" s="472"/>
      <c r="DW57" s="472"/>
      <c r="DX57" s="472"/>
      <c r="DY57" s="472"/>
      <c r="DZ57" s="472"/>
      <c r="EA57" s="472"/>
      <c r="EB57" s="472"/>
      <c r="EC57" s="472"/>
      <c r="ED57" s="472"/>
      <c r="EE57" s="472"/>
      <c r="EF57" s="472"/>
      <c r="EG57" s="472"/>
      <c r="EH57" s="472"/>
      <c r="EI57" s="472"/>
      <c r="EJ57" s="472"/>
      <c r="EK57" s="472"/>
      <c r="EL57" s="472"/>
      <c r="EM57" s="472"/>
      <c r="EN57" s="472"/>
      <c r="EO57" s="472"/>
      <c r="EP57" s="472"/>
      <c r="EQ57" s="472"/>
      <c r="ER57" s="472"/>
      <c r="ES57" s="472"/>
      <c r="ET57" s="472"/>
      <c r="EU57" s="472"/>
      <c r="EV57" s="472"/>
      <c r="EW57" s="472"/>
      <c r="EX57" s="472"/>
      <c r="EY57" s="472"/>
      <c r="EZ57" s="472"/>
      <c r="FA57" s="472"/>
      <c r="FB57" s="472"/>
      <c r="FC57" s="472"/>
      <c r="FD57" s="472"/>
      <c r="FE57" s="472"/>
      <c r="FF57" s="472"/>
      <c r="FG57" s="472"/>
      <c r="FH57" s="472"/>
      <c r="FI57" s="472"/>
      <c r="FJ57" s="472"/>
      <c r="FK57" s="472"/>
      <c r="FL57" s="472"/>
      <c r="FM57" s="472"/>
      <c r="FN57" s="472"/>
      <c r="FO57" s="472"/>
      <c r="FP57" s="472"/>
      <c r="FQ57" s="472"/>
      <c r="FR57" s="472"/>
      <c r="FS57" s="472"/>
      <c r="FT57" s="472"/>
      <c r="FU57" s="472"/>
      <c r="FV57" s="472"/>
      <c r="FW57" s="472"/>
      <c r="FX57" s="472"/>
      <c r="FY57" s="472"/>
      <c r="FZ57" s="472"/>
      <c r="GA57" s="472"/>
      <c r="GB57" s="472"/>
      <c r="GC57" s="472"/>
      <c r="GD57" s="472"/>
      <c r="GE57" s="472"/>
      <c r="GF57" s="472"/>
      <c r="GG57" s="472"/>
      <c r="GH57" s="472"/>
      <c r="GI57" s="472"/>
      <c r="GJ57" s="472"/>
      <c r="GK57" s="472"/>
      <c r="GL57" s="472"/>
      <c r="GM57" s="472"/>
      <c r="GN57" s="472"/>
      <c r="GO57" s="472"/>
      <c r="GP57" s="472"/>
      <c r="GQ57" s="472"/>
      <c r="GR57" s="472"/>
      <c r="GS57" s="472"/>
      <c r="GT57" s="472"/>
      <c r="GU57" s="472"/>
      <c r="GV57" s="472"/>
      <c r="GW57" s="472"/>
      <c r="GX57" s="472"/>
      <c r="GY57" s="472"/>
      <c r="GZ57" s="472"/>
      <c r="HA57" s="472"/>
      <c r="HB57" s="472"/>
      <c r="HC57" s="472"/>
      <c r="HD57" s="472"/>
      <c r="HE57" s="472"/>
      <c r="HF57" s="472"/>
      <c r="HG57" s="472"/>
      <c r="HH57" s="472"/>
      <c r="HI57" s="472"/>
      <c r="HJ57" s="472"/>
      <c r="HK57" s="472"/>
      <c r="HL57" s="472"/>
      <c r="HM57" s="472"/>
      <c r="HN57" s="472"/>
      <c r="HO57" s="472"/>
      <c r="HP57" s="472"/>
      <c r="HQ57" s="472"/>
      <c r="HR57" s="472"/>
      <c r="HS57" s="472"/>
      <c r="HT57" s="472"/>
      <c r="HU57" s="472"/>
      <c r="HV57" s="472"/>
      <c r="HW57" s="472"/>
      <c r="HX57" s="472"/>
      <c r="HY57" s="472"/>
      <c r="HZ57" s="472"/>
      <c r="IA57" s="472"/>
      <c r="IB57" s="472"/>
      <c r="IC57" s="472"/>
      <c r="ID57" s="472"/>
      <c r="IE57" s="472"/>
      <c r="IF57" s="472"/>
      <c r="IG57" s="472"/>
      <c r="IH57" s="472"/>
      <c r="II57" s="472"/>
      <c r="IJ57" s="472"/>
      <c r="IK57" s="472"/>
      <c r="IL57" s="472"/>
      <c r="IM57" s="472"/>
      <c r="IN57" s="472"/>
      <c r="IO57" s="472"/>
      <c r="IP57" s="472"/>
      <c r="IQ57" s="472"/>
      <c r="IR57" s="472"/>
      <c r="IS57" s="472"/>
      <c r="IT57" s="472"/>
      <c r="IU57" s="472"/>
      <c r="IV57" s="472"/>
      <c r="IW57" s="472"/>
      <c r="IX57" s="472"/>
      <c r="IY57" s="472"/>
      <c r="IZ57" s="472"/>
      <c r="JA57" s="472"/>
      <c r="JB57" s="472"/>
      <c r="JC57" s="472"/>
      <c r="JD57" s="472"/>
      <c r="JE57" s="472"/>
      <c r="JF57" s="472"/>
      <c r="JG57" s="472"/>
      <c r="JH57" s="472"/>
      <c r="JI57" s="472"/>
      <c r="JJ57" s="472"/>
      <c r="JK57" s="472"/>
      <c r="JL57" s="472"/>
      <c r="JM57" s="472"/>
      <c r="JN57" s="472"/>
      <c r="JO57" s="472"/>
      <c r="JP57" s="472"/>
      <c r="JQ57" s="472"/>
      <c r="JR57" s="472"/>
      <c r="JS57" s="472"/>
      <c r="JT57" s="472"/>
      <c r="JU57" s="472"/>
      <c r="JV57" s="472"/>
      <c r="JW57" s="472"/>
      <c r="JX57" s="472"/>
      <c r="JY57" s="472"/>
      <c r="JZ57" s="472"/>
      <c r="KA57" s="472"/>
      <c r="KB57" s="472"/>
      <c r="KC57" s="472"/>
      <c r="KD57" s="472"/>
      <c r="KE57" s="472"/>
      <c r="KF57" s="472"/>
      <c r="KG57" s="472"/>
      <c r="KH57" s="472"/>
      <c r="KI57" s="472"/>
      <c r="KJ57" s="472"/>
      <c r="KK57" s="472"/>
      <c r="KL57" s="472"/>
      <c r="KM57" s="472"/>
      <c r="KN57" s="472"/>
      <c r="KO57" s="472"/>
      <c r="KP57" s="472"/>
      <c r="KQ57" s="472"/>
      <c r="KR57" s="472"/>
      <c r="KS57" s="472"/>
      <c r="KT57" s="472"/>
      <c r="KU57" s="472"/>
      <c r="KV57" s="472"/>
      <c r="KW57" s="472"/>
      <c r="KX57" s="472"/>
      <c r="KY57" s="472"/>
      <c r="KZ57" s="472"/>
      <c r="LA57" s="472"/>
      <c r="LB57" s="472"/>
      <c r="LC57" s="472"/>
      <c r="LD57" s="472"/>
      <c r="LE57" s="472"/>
      <c r="LF57" s="472"/>
      <c r="LG57" s="472"/>
      <c r="LH57" s="472"/>
      <c r="LI57" s="472"/>
      <c r="LJ57" s="472"/>
      <c r="LK57" s="472"/>
      <c r="LL57" s="472"/>
      <c r="LM57" s="472"/>
      <c r="LN57" s="472"/>
      <c r="LO57" s="472"/>
      <c r="LP57" s="472"/>
      <c r="LQ57" s="472"/>
      <c r="LR57" s="472"/>
      <c r="LS57" s="472"/>
      <c r="LT57" s="472"/>
      <c r="LU57" s="472"/>
      <c r="LV57" s="472"/>
      <c r="LW57" s="472"/>
      <c r="LX57" s="472"/>
      <c r="LY57" s="472"/>
      <c r="LZ57" s="472"/>
      <c r="MA57" s="472"/>
      <c r="MB57" s="472"/>
      <c r="MC57" s="472"/>
      <c r="MD57" s="472"/>
      <c r="ME57" s="472"/>
      <c r="MF57" s="472"/>
      <c r="MG57" s="472"/>
      <c r="MH57" s="472"/>
      <c r="MI57" s="472"/>
      <c r="MJ57" s="472"/>
      <c r="MK57" s="472"/>
      <c r="ML57" s="472"/>
      <c r="MM57" s="472"/>
      <c r="MN57" s="472"/>
      <c r="MO57" s="472"/>
      <c r="MP57" s="472"/>
      <c r="MQ57" s="472"/>
      <c r="MR57" s="472"/>
      <c r="MS57" s="472"/>
      <c r="MT57" s="472"/>
      <c r="MU57" s="472"/>
      <c r="MV57" s="472"/>
      <c r="MW57" s="472"/>
      <c r="MX57" s="472"/>
      <c r="MY57" s="472"/>
      <c r="MZ57" s="472"/>
      <c r="NA57" s="472"/>
    </row>
    <row r="58" spans="1:365" s="305" customFormat="1" x14ac:dyDescent="0.3">
      <c r="A58" s="472"/>
      <c r="B58" s="157">
        <v>23</v>
      </c>
      <c r="C58" s="443"/>
      <c r="D58" s="292">
        <f>RFR!$C32</f>
        <v>0</v>
      </c>
      <c r="E58" s="293">
        <f>RC_Summary!$D32</f>
        <v>0.25</v>
      </c>
      <c r="F58" s="293">
        <f>RC_Summary!$C32</f>
        <v>-0.2</v>
      </c>
      <c r="G58" s="294">
        <f t="shared" si="1"/>
        <v>0</v>
      </c>
      <c r="H58" s="294">
        <f t="shared" si="2"/>
        <v>0</v>
      </c>
      <c r="I58" s="391">
        <f t="shared" si="29"/>
        <v>0</v>
      </c>
      <c r="J58" s="391">
        <f t="shared" si="30"/>
        <v>0</v>
      </c>
      <c r="K58" s="69"/>
      <c r="L58" s="157">
        <v>23</v>
      </c>
      <c r="M58" s="443"/>
      <c r="N58" s="292">
        <f>IF(IF(ISBLANK(L$31),0,VLOOKUP(L58,RFR!$B$8:$I$108,VLOOKUP('Market Risk (Interest Rate_MD)'!$L$31,RC_Summary!$F$18:$G$24,2,0),0))&lt;0,0,IF(ISBLANK(L$31),0,VLOOKUP(L58,RFR!$B$8:$I$108,VLOOKUP('Market Risk (Interest Rate_MD)'!$L$31,RC_Summary!$F$18:$G$24,2,0),0)))</f>
        <v>0</v>
      </c>
      <c r="O58" s="295">
        <f>RC_Summary!$D32</f>
        <v>0.25</v>
      </c>
      <c r="P58" s="295">
        <f>RC_Summary!$C32</f>
        <v>-0.2</v>
      </c>
      <c r="Q58" s="294">
        <f t="shared" si="31"/>
        <v>0</v>
      </c>
      <c r="R58" s="294">
        <f t="shared" si="32"/>
        <v>0</v>
      </c>
      <c r="S58" s="305">
        <f t="shared" si="33"/>
        <v>0</v>
      </c>
      <c r="T58" s="305">
        <f t="shared" si="34"/>
        <v>0</v>
      </c>
      <c r="U58" s="69"/>
      <c r="V58" s="157">
        <v>23</v>
      </c>
      <c r="W58" s="443"/>
      <c r="X58" s="292">
        <f>IF(IF(ISBLANK(V$31),0,VLOOKUP(V58,RFR!$B$8:$I$108,VLOOKUP('Market Risk (Interest Rate_MD)'!V$31,RC_Summary!$F$18:$G$24,2,0),0))&lt;0,0,IF(ISBLANK(V$31),0,VLOOKUP(V58,RFR!$B$8:$I$108,VLOOKUP('Market Risk (Interest Rate_MD)'!V$31,RC_Summary!$F$18:$G$24,2,0),0)))</f>
        <v>0</v>
      </c>
      <c r="Y58" s="295">
        <f>RC_Summary!$D32</f>
        <v>0.25</v>
      </c>
      <c r="Z58" s="295">
        <f>RC_Summary!$C32</f>
        <v>-0.2</v>
      </c>
      <c r="AA58" s="294">
        <f t="shared" si="35"/>
        <v>0</v>
      </c>
      <c r="AB58" s="294">
        <f t="shared" si="36"/>
        <v>0</v>
      </c>
      <c r="AC58" s="305">
        <f t="shared" si="37"/>
        <v>0</v>
      </c>
      <c r="AD58" s="305">
        <f t="shared" si="38"/>
        <v>0</v>
      </c>
      <c r="AE58" s="69"/>
      <c r="AF58" s="157">
        <v>23</v>
      </c>
      <c r="AG58" s="443"/>
      <c r="AH58" s="292">
        <f>IF(IF(ISBLANK(AF$31),0,VLOOKUP(AF58,RFR!$B$8:$I$108,VLOOKUP('Market Risk (Interest Rate_MD)'!AF$31,RC_Summary!$F$18:$G$24,2,0),0))&lt;0,0,IF(ISBLANK(AF$31),0,VLOOKUP(AF58,RFR!$B$8:$I$108,VLOOKUP('Market Risk (Interest Rate_MD)'!AF$31,RC_Summary!$F$18:$G$24,2,0),0)))</f>
        <v>0</v>
      </c>
      <c r="AI58" s="295">
        <f>RC_Summary!$D32</f>
        <v>0.25</v>
      </c>
      <c r="AJ58" s="295">
        <f>RC_Summary!$C32</f>
        <v>-0.2</v>
      </c>
      <c r="AK58" s="294">
        <f t="shared" si="39"/>
        <v>0</v>
      </c>
      <c r="AL58" s="294">
        <f t="shared" si="40"/>
        <v>0</v>
      </c>
      <c r="AM58" s="305">
        <f t="shared" si="41"/>
        <v>0</v>
      </c>
      <c r="AN58" s="305">
        <f t="shared" si="42"/>
        <v>0</v>
      </c>
      <c r="AO58" s="69"/>
      <c r="AP58" s="157">
        <v>23</v>
      </c>
      <c r="AQ58" s="443"/>
      <c r="AR58" s="292">
        <f>IF(IF(ISBLANK(AP$31),0,VLOOKUP(AP58,RFR!$B$8:$I$108,VLOOKUP('Market Risk (Interest Rate_MD)'!AP$31,RC_Summary!$F$18:$G$24,2,0),0))&lt;0,0,IF(ISBLANK(AP$31),0,VLOOKUP(AP58,RFR!$B$8:$I$108,VLOOKUP('Market Risk (Interest Rate_MD)'!AP$31,RC_Summary!$F$18:$G$24,2,0),0)))</f>
        <v>0</v>
      </c>
      <c r="AS58" s="295">
        <f>RC_Summary!$D32</f>
        <v>0.25</v>
      </c>
      <c r="AT58" s="295">
        <f>RC_Summary!$C32</f>
        <v>-0.2</v>
      </c>
      <c r="AU58" s="294">
        <f t="shared" si="43"/>
        <v>0</v>
      </c>
      <c r="AV58" s="294">
        <f t="shared" si="44"/>
        <v>0</v>
      </c>
      <c r="AW58" s="305">
        <f t="shared" si="45"/>
        <v>0</v>
      </c>
      <c r="AX58" s="305">
        <f t="shared" si="46"/>
        <v>0</v>
      </c>
      <c r="AY58" s="69"/>
      <c r="AZ58" s="157">
        <v>23</v>
      </c>
      <c r="BA58" s="443"/>
      <c r="BB58" s="292">
        <f>IF(IF(ISBLANK(AZ$31),0,VLOOKUP(AZ58,RFR!$B$8:$I$108,VLOOKUP('Market Risk (Interest Rate_MD)'!AZ$31,RC_Summary!$F$18:$G$24,2,0),0))&lt;0,0,IF(ISBLANK(AZ$31),0,VLOOKUP(AZ58,RFR!$B$8:$I$108,VLOOKUP('Market Risk (Interest Rate_MD)'!AZ$31,RC_Summary!$F$18:$G$24,2,0),0)))</f>
        <v>0</v>
      </c>
      <c r="BC58" s="295">
        <f>RC_Summary!$D32</f>
        <v>0.25</v>
      </c>
      <c r="BD58" s="295">
        <f>RC_Summary!$C32</f>
        <v>-0.2</v>
      </c>
      <c r="BE58" s="294">
        <f t="shared" si="47"/>
        <v>0</v>
      </c>
      <c r="BF58" s="294">
        <f t="shared" si="48"/>
        <v>0</v>
      </c>
      <c r="BG58" s="305">
        <f t="shared" si="49"/>
        <v>0</v>
      </c>
      <c r="BH58" s="305">
        <f t="shared" si="50"/>
        <v>0</v>
      </c>
      <c r="BI58" s="69"/>
      <c r="BJ58" s="157">
        <v>23</v>
      </c>
      <c r="BK58" s="443"/>
      <c r="BL58" s="292">
        <f>IF(IF(ISBLANK(BJ$31),0,VLOOKUP(BJ58,RFR!$B$8:$I$108,VLOOKUP('Market Risk (Interest Rate_MD)'!BJ$31,RC_Summary!$F$18:$G$24,2,0),0))&lt;0,0,IF(ISBLANK(BJ$31),0,VLOOKUP(BJ58,RFR!$B$8:$I$108,VLOOKUP('Market Risk (Interest Rate_MD)'!BJ$31,RC_Summary!$F$18:$G$24,2,0),0)))</f>
        <v>0</v>
      </c>
      <c r="BM58" s="295">
        <f>RC_Summary!$D32</f>
        <v>0.25</v>
      </c>
      <c r="BN58" s="295">
        <f>RC_Summary!$C32</f>
        <v>-0.2</v>
      </c>
      <c r="BO58" s="294">
        <f t="shared" si="51"/>
        <v>0</v>
      </c>
      <c r="BP58" s="294">
        <f t="shared" si="52"/>
        <v>0</v>
      </c>
      <c r="BQ58" s="305">
        <f t="shared" si="53"/>
        <v>0</v>
      </c>
      <c r="BR58" s="480">
        <f t="shared" si="54"/>
        <v>0</v>
      </c>
      <c r="BS58" s="472"/>
      <c r="BT58" s="472"/>
      <c r="BU58" s="472"/>
      <c r="BV58" s="472"/>
      <c r="BW58" s="472"/>
      <c r="BX58" s="472"/>
      <c r="BY58" s="472"/>
      <c r="BZ58" s="472"/>
      <c r="CA58" s="472"/>
      <c r="CB58" s="472"/>
      <c r="CC58" s="472"/>
      <c r="CD58" s="472"/>
      <c r="CE58" s="472"/>
      <c r="CF58" s="472"/>
      <c r="CG58" s="472"/>
      <c r="CH58" s="472"/>
      <c r="CI58" s="472"/>
      <c r="CJ58" s="472"/>
      <c r="CK58" s="472"/>
      <c r="CL58" s="472"/>
      <c r="CM58" s="472"/>
      <c r="CN58" s="472"/>
      <c r="CO58" s="472"/>
      <c r="CP58" s="472"/>
      <c r="CQ58" s="472"/>
      <c r="CR58" s="472"/>
      <c r="CS58" s="472"/>
      <c r="CT58" s="472"/>
      <c r="CU58" s="472"/>
      <c r="CV58" s="472"/>
      <c r="CW58" s="472"/>
      <c r="CX58" s="472"/>
      <c r="CY58" s="472"/>
      <c r="CZ58" s="472"/>
      <c r="DA58" s="472"/>
      <c r="DB58" s="472"/>
      <c r="DC58" s="472"/>
      <c r="DD58" s="472"/>
      <c r="DE58" s="472"/>
      <c r="DF58" s="472"/>
      <c r="DG58" s="472"/>
      <c r="DH58" s="472"/>
      <c r="DI58" s="472"/>
      <c r="DJ58" s="472"/>
      <c r="DK58" s="472"/>
      <c r="DL58" s="472"/>
      <c r="DM58" s="472"/>
      <c r="DN58" s="472"/>
      <c r="DO58" s="472"/>
      <c r="DP58" s="472"/>
      <c r="DQ58" s="472"/>
      <c r="DR58" s="472"/>
      <c r="DS58" s="472"/>
      <c r="DT58" s="472"/>
      <c r="DU58" s="472"/>
      <c r="DV58" s="472"/>
      <c r="DW58" s="472"/>
      <c r="DX58" s="472"/>
      <c r="DY58" s="472"/>
      <c r="DZ58" s="472"/>
      <c r="EA58" s="472"/>
      <c r="EB58" s="472"/>
      <c r="EC58" s="472"/>
      <c r="ED58" s="472"/>
      <c r="EE58" s="472"/>
      <c r="EF58" s="472"/>
      <c r="EG58" s="472"/>
      <c r="EH58" s="472"/>
      <c r="EI58" s="472"/>
      <c r="EJ58" s="472"/>
      <c r="EK58" s="472"/>
      <c r="EL58" s="472"/>
      <c r="EM58" s="472"/>
      <c r="EN58" s="472"/>
      <c r="EO58" s="472"/>
      <c r="EP58" s="472"/>
      <c r="EQ58" s="472"/>
      <c r="ER58" s="472"/>
      <c r="ES58" s="472"/>
      <c r="ET58" s="472"/>
      <c r="EU58" s="472"/>
      <c r="EV58" s="472"/>
      <c r="EW58" s="472"/>
      <c r="EX58" s="472"/>
      <c r="EY58" s="472"/>
      <c r="EZ58" s="472"/>
      <c r="FA58" s="472"/>
      <c r="FB58" s="472"/>
      <c r="FC58" s="472"/>
      <c r="FD58" s="472"/>
      <c r="FE58" s="472"/>
      <c r="FF58" s="472"/>
      <c r="FG58" s="472"/>
      <c r="FH58" s="472"/>
      <c r="FI58" s="472"/>
      <c r="FJ58" s="472"/>
      <c r="FK58" s="472"/>
      <c r="FL58" s="472"/>
      <c r="FM58" s="472"/>
      <c r="FN58" s="472"/>
      <c r="FO58" s="472"/>
      <c r="FP58" s="472"/>
      <c r="FQ58" s="472"/>
      <c r="FR58" s="472"/>
      <c r="FS58" s="472"/>
      <c r="FT58" s="472"/>
      <c r="FU58" s="472"/>
      <c r="FV58" s="472"/>
      <c r="FW58" s="472"/>
      <c r="FX58" s="472"/>
      <c r="FY58" s="472"/>
      <c r="FZ58" s="472"/>
      <c r="GA58" s="472"/>
      <c r="GB58" s="472"/>
      <c r="GC58" s="472"/>
      <c r="GD58" s="472"/>
      <c r="GE58" s="472"/>
      <c r="GF58" s="472"/>
      <c r="GG58" s="472"/>
      <c r="GH58" s="472"/>
      <c r="GI58" s="472"/>
      <c r="GJ58" s="472"/>
      <c r="GK58" s="472"/>
      <c r="GL58" s="472"/>
      <c r="GM58" s="472"/>
      <c r="GN58" s="472"/>
      <c r="GO58" s="472"/>
      <c r="GP58" s="472"/>
      <c r="GQ58" s="472"/>
      <c r="GR58" s="472"/>
      <c r="GS58" s="472"/>
      <c r="GT58" s="472"/>
      <c r="GU58" s="472"/>
      <c r="GV58" s="472"/>
      <c r="GW58" s="472"/>
      <c r="GX58" s="472"/>
      <c r="GY58" s="472"/>
      <c r="GZ58" s="472"/>
      <c r="HA58" s="472"/>
      <c r="HB58" s="472"/>
      <c r="HC58" s="472"/>
      <c r="HD58" s="472"/>
      <c r="HE58" s="472"/>
      <c r="HF58" s="472"/>
      <c r="HG58" s="472"/>
      <c r="HH58" s="472"/>
      <c r="HI58" s="472"/>
      <c r="HJ58" s="472"/>
      <c r="HK58" s="472"/>
      <c r="HL58" s="472"/>
      <c r="HM58" s="472"/>
      <c r="HN58" s="472"/>
      <c r="HO58" s="472"/>
      <c r="HP58" s="472"/>
      <c r="HQ58" s="472"/>
      <c r="HR58" s="472"/>
      <c r="HS58" s="472"/>
      <c r="HT58" s="472"/>
      <c r="HU58" s="472"/>
      <c r="HV58" s="472"/>
      <c r="HW58" s="472"/>
      <c r="HX58" s="472"/>
      <c r="HY58" s="472"/>
      <c r="HZ58" s="472"/>
      <c r="IA58" s="472"/>
      <c r="IB58" s="472"/>
      <c r="IC58" s="472"/>
      <c r="ID58" s="472"/>
      <c r="IE58" s="472"/>
      <c r="IF58" s="472"/>
      <c r="IG58" s="472"/>
      <c r="IH58" s="472"/>
      <c r="II58" s="472"/>
      <c r="IJ58" s="472"/>
      <c r="IK58" s="472"/>
      <c r="IL58" s="472"/>
      <c r="IM58" s="472"/>
      <c r="IN58" s="472"/>
      <c r="IO58" s="472"/>
      <c r="IP58" s="472"/>
      <c r="IQ58" s="472"/>
      <c r="IR58" s="472"/>
      <c r="IS58" s="472"/>
      <c r="IT58" s="472"/>
      <c r="IU58" s="472"/>
      <c r="IV58" s="472"/>
      <c r="IW58" s="472"/>
      <c r="IX58" s="472"/>
      <c r="IY58" s="472"/>
      <c r="IZ58" s="472"/>
      <c r="JA58" s="472"/>
      <c r="JB58" s="472"/>
      <c r="JC58" s="472"/>
      <c r="JD58" s="472"/>
      <c r="JE58" s="472"/>
      <c r="JF58" s="472"/>
      <c r="JG58" s="472"/>
      <c r="JH58" s="472"/>
      <c r="JI58" s="472"/>
      <c r="JJ58" s="472"/>
      <c r="JK58" s="472"/>
      <c r="JL58" s="472"/>
      <c r="JM58" s="472"/>
      <c r="JN58" s="472"/>
      <c r="JO58" s="472"/>
      <c r="JP58" s="472"/>
      <c r="JQ58" s="472"/>
      <c r="JR58" s="472"/>
      <c r="JS58" s="472"/>
      <c r="JT58" s="472"/>
      <c r="JU58" s="472"/>
      <c r="JV58" s="472"/>
      <c r="JW58" s="472"/>
      <c r="JX58" s="472"/>
      <c r="JY58" s="472"/>
      <c r="JZ58" s="472"/>
      <c r="KA58" s="472"/>
      <c r="KB58" s="472"/>
      <c r="KC58" s="472"/>
      <c r="KD58" s="472"/>
      <c r="KE58" s="472"/>
      <c r="KF58" s="472"/>
      <c r="KG58" s="472"/>
      <c r="KH58" s="472"/>
      <c r="KI58" s="472"/>
      <c r="KJ58" s="472"/>
      <c r="KK58" s="472"/>
      <c r="KL58" s="472"/>
      <c r="KM58" s="472"/>
      <c r="KN58" s="472"/>
      <c r="KO58" s="472"/>
      <c r="KP58" s="472"/>
      <c r="KQ58" s="472"/>
      <c r="KR58" s="472"/>
      <c r="KS58" s="472"/>
      <c r="KT58" s="472"/>
      <c r="KU58" s="472"/>
      <c r="KV58" s="472"/>
      <c r="KW58" s="472"/>
      <c r="KX58" s="472"/>
      <c r="KY58" s="472"/>
      <c r="KZ58" s="472"/>
      <c r="LA58" s="472"/>
      <c r="LB58" s="472"/>
      <c r="LC58" s="472"/>
      <c r="LD58" s="472"/>
      <c r="LE58" s="472"/>
      <c r="LF58" s="472"/>
      <c r="LG58" s="472"/>
      <c r="LH58" s="472"/>
      <c r="LI58" s="472"/>
      <c r="LJ58" s="472"/>
      <c r="LK58" s="472"/>
      <c r="LL58" s="472"/>
      <c r="LM58" s="472"/>
      <c r="LN58" s="472"/>
      <c r="LO58" s="472"/>
      <c r="LP58" s="472"/>
      <c r="LQ58" s="472"/>
      <c r="LR58" s="472"/>
      <c r="LS58" s="472"/>
      <c r="LT58" s="472"/>
      <c r="LU58" s="472"/>
      <c r="LV58" s="472"/>
      <c r="LW58" s="472"/>
      <c r="LX58" s="472"/>
      <c r="LY58" s="472"/>
      <c r="LZ58" s="472"/>
      <c r="MA58" s="472"/>
      <c r="MB58" s="472"/>
      <c r="MC58" s="472"/>
      <c r="MD58" s="472"/>
      <c r="ME58" s="472"/>
      <c r="MF58" s="472"/>
      <c r="MG58" s="472"/>
      <c r="MH58" s="472"/>
      <c r="MI58" s="472"/>
      <c r="MJ58" s="472"/>
      <c r="MK58" s="472"/>
      <c r="ML58" s="472"/>
      <c r="MM58" s="472"/>
      <c r="MN58" s="472"/>
      <c r="MO58" s="472"/>
      <c r="MP58" s="472"/>
      <c r="MQ58" s="472"/>
      <c r="MR58" s="472"/>
      <c r="MS58" s="472"/>
      <c r="MT58" s="472"/>
      <c r="MU58" s="472"/>
      <c r="MV58" s="472"/>
      <c r="MW58" s="472"/>
      <c r="MX58" s="472"/>
      <c r="MY58" s="472"/>
      <c r="MZ58" s="472"/>
      <c r="NA58" s="472"/>
    </row>
    <row r="59" spans="1:365" s="305" customFormat="1" x14ac:dyDescent="0.3">
      <c r="A59" s="472"/>
      <c r="B59" s="157">
        <v>24</v>
      </c>
      <c r="C59" s="443"/>
      <c r="D59" s="292">
        <f>RFR!$C33</f>
        <v>0</v>
      </c>
      <c r="E59" s="293">
        <f>RC_Summary!$D33</f>
        <v>0.25</v>
      </c>
      <c r="F59" s="293">
        <f>RC_Summary!$C33</f>
        <v>-0.2</v>
      </c>
      <c r="G59" s="294">
        <f t="shared" si="1"/>
        <v>0</v>
      </c>
      <c r="H59" s="294">
        <f t="shared" si="2"/>
        <v>0</v>
      </c>
      <c r="I59" s="391">
        <f t="shared" si="29"/>
        <v>0</v>
      </c>
      <c r="J59" s="391">
        <f t="shared" si="30"/>
        <v>0</v>
      </c>
      <c r="K59" s="69"/>
      <c r="L59" s="157">
        <v>24</v>
      </c>
      <c r="M59" s="443"/>
      <c r="N59" s="292">
        <f>IF(IF(ISBLANK(L$31),0,VLOOKUP(L59,RFR!$B$8:$I$108,VLOOKUP('Market Risk (Interest Rate_MD)'!$L$31,RC_Summary!$F$18:$G$24,2,0),0))&lt;0,0,IF(ISBLANK(L$31),0,VLOOKUP(L59,RFR!$B$8:$I$108,VLOOKUP('Market Risk (Interest Rate_MD)'!$L$31,RC_Summary!$F$18:$G$24,2,0),0)))</f>
        <v>0</v>
      </c>
      <c r="O59" s="295">
        <f>RC_Summary!$D33</f>
        <v>0.25</v>
      </c>
      <c r="P59" s="295">
        <f>RC_Summary!$C33</f>
        <v>-0.2</v>
      </c>
      <c r="Q59" s="294">
        <f t="shared" si="31"/>
        <v>0</v>
      </c>
      <c r="R59" s="294">
        <f t="shared" si="32"/>
        <v>0</v>
      </c>
      <c r="S59" s="305">
        <f t="shared" si="33"/>
        <v>0</v>
      </c>
      <c r="T59" s="305">
        <f t="shared" si="34"/>
        <v>0</v>
      </c>
      <c r="U59" s="69"/>
      <c r="V59" s="157">
        <v>24</v>
      </c>
      <c r="W59" s="443"/>
      <c r="X59" s="292">
        <f>IF(IF(ISBLANK(V$31),0,VLOOKUP(V59,RFR!$B$8:$I$108,VLOOKUP('Market Risk (Interest Rate_MD)'!V$31,RC_Summary!$F$18:$G$24,2,0),0))&lt;0,0,IF(ISBLANK(V$31),0,VLOOKUP(V59,RFR!$B$8:$I$108,VLOOKUP('Market Risk (Interest Rate_MD)'!V$31,RC_Summary!$F$18:$G$24,2,0),0)))</f>
        <v>0</v>
      </c>
      <c r="Y59" s="295">
        <f>RC_Summary!$D33</f>
        <v>0.25</v>
      </c>
      <c r="Z59" s="295">
        <f>RC_Summary!$C33</f>
        <v>-0.2</v>
      </c>
      <c r="AA59" s="294">
        <f t="shared" si="35"/>
        <v>0</v>
      </c>
      <c r="AB59" s="294">
        <f t="shared" si="36"/>
        <v>0</v>
      </c>
      <c r="AC59" s="305">
        <f t="shared" si="37"/>
        <v>0</v>
      </c>
      <c r="AD59" s="305">
        <f t="shared" si="38"/>
        <v>0</v>
      </c>
      <c r="AE59" s="69"/>
      <c r="AF59" s="157">
        <v>24</v>
      </c>
      <c r="AG59" s="443"/>
      <c r="AH59" s="292">
        <f>IF(IF(ISBLANK(AF$31),0,VLOOKUP(AF59,RFR!$B$8:$I$108,VLOOKUP('Market Risk (Interest Rate_MD)'!AF$31,RC_Summary!$F$18:$G$24,2,0),0))&lt;0,0,IF(ISBLANK(AF$31),0,VLOOKUP(AF59,RFR!$B$8:$I$108,VLOOKUP('Market Risk (Interest Rate_MD)'!AF$31,RC_Summary!$F$18:$G$24,2,0),0)))</f>
        <v>0</v>
      </c>
      <c r="AI59" s="295">
        <f>RC_Summary!$D33</f>
        <v>0.25</v>
      </c>
      <c r="AJ59" s="295">
        <f>RC_Summary!$C33</f>
        <v>-0.2</v>
      </c>
      <c r="AK59" s="294">
        <f t="shared" si="39"/>
        <v>0</v>
      </c>
      <c r="AL59" s="294">
        <f t="shared" si="40"/>
        <v>0</v>
      </c>
      <c r="AM59" s="305">
        <f t="shared" si="41"/>
        <v>0</v>
      </c>
      <c r="AN59" s="305">
        <f t="shared" si="42"/>
        <v>0</v>
      </c>
      <c r="AO59" s="69"/>
      <c r="AP59" s="157">
        <v>24</v>
      </c>
      <c r="AQ59" s="443"/>
      <c r="AR59" s="292">
        <f>IF(IF(ISBLANK(AP$31),0,VLOOKUP(AP59,RFR!$B$8:$I$108,VLOOKUP('Market Risk (Interest Rate_MD)'!AP$31,RC_Summary!$F$18:$G$24,2,0),0))&lt;0,0,IF(ISBLANK(AP$31),0,VLOOKUP(AP59,RFR!$B$8:$I$108,VLOOKUP('Market Risk (Interest Rate_MD)'!AP$31,RC_Summary!$F$18:$G$24,2,0),0)))</f>
        <v>0</v>
      </c>
      <c r="AS59" s="295">
        <f>RC_Summary!$D33</f>
        <v>0.25</v>
      </c>
      <c r="AT59" s="295">
        <f>RC_Summary!$C33</f>
        <v>-0.2</v>
      </c>
      <c r="AU59" s="294">
        <f t="shared" si="43"/>
        <v>0</v>
      </c>
      <c r="AV59" s="294">
        <f t="shared" si="44"/>
        <v>0</v>
      </c>
      <c r="AW59" s="305">
        <f t="shared" si="45"/>
        <v>0</v>
      </c>
      <c r="AX59" s="305">
        <f t="shared" si="46"/>
        <v>0</v>
      </c>
      <c r="AY59" s="69"/>
      <c r="AZ59" s="157">
        <v>24</v>
      </c>
      <c r="BA59" s="443"/>
      <c r="BB59" s="292">
        <f>IF(IF(ISBLANK(AZ$31),0,VLOOKUP(AZ59,RFR!$B$8:$I$108,VLOOKUP('Market Risk (Interest Rate_MD)'!AZ$31,RC_Summary!$F$18:$G$24,2,0),0))&lt;0,0,IF(ISBLANK(AZ$31),0,VLOOKUP(AZ59,RFR!$B$8:$I$108,VLOOKUP('Market Risk (Interest Rate_MD)'!AZ$31,RC_Summary!$F$18:$G$24,2,0),0)))</f>
        <v>0</v>
      </c>
      <c r="BC59" s="295">
        <f>RC_Summary!$D33</f>
        <v>0.25</v>
      </c>
      <c r="BD59" s="295">
        <f>RC_Summary!$C33</f>
        <v>-0.2</v>
      </c>
      <c r="BE59" s="294">
        <f t="shared" si="47"/>
        <v>0</v>
      </c>
      <c r="BF59" s="294">
        <f t="shared" si="48"/>
        <v>0</v>
      </c>
      <c r="BG59" s="305">
        <f t="shared" si="49"/>
        <v>0</v>
      </c>
      <c r="BH59" s="305">
        <f t="shared" si="50"/>
        <v>0</v>
      </c>
      <c r="BI59" s="69"/>
      <c r="BJ59" s="157">
        <v>24</v>
      </c>
      <c r="BK59" s="443"/>
      <c r="BL59" s="292">
        <f>IF(IF(ISBLANK(BJ$31),0,VLOOKUP(BJ59,RFR!$B$8:$I$108,VLOOKUP('Market Risk (Interest Rate_MD)'!BJ$31,RC_Summary!$F$18:$G$24,2,0),0))&lt;0,0,IF(ISBLANK(BJ$31),0,VLOOKUP(BJ59,RFR!$B$8:$I$108,VLOOKUP('Market Risk (Interest Rate_MD)'!BJ$31,RC_Summary!$F$18:$G$24,2,0),0)))</f>
        <v>0</v>
      </c>
      <c r="BM59" s="295">
        <f>RC_Summary!$D33</f>
        <v>0.25</v>
      </c>
      <c r="BN59" s="295">
        <f>RC_Summary!$C33</f>
        <v>-0.2</v>
      </c>
      <c r="BO59" s="294">
        <f t="shared" si="51"/>
        <v>0</v>
      </c>
      <c r="BP59" s="294">
        <f t="shared" si="52"/>
        <v>0</v>
      </c>
      <c r="BQ59" s="305">
        <f t="shared" si="53"/>
        <v>0</v>
      </c>
      <c r="BR59" s="480">
        <f t="shared" si="54"/>
        <v>0</v>
      </c>
      <c r="BS59" s="472"/>
      <c r="BT59" s="472"/>
      <c r="BU59" s="472"/>
      <c r="BV59" s="472"/>
      <c r="BW59" s="472"/>
      <c r="BX59" s="472"/>
      <c r="BY59" s="472"/>
      <c r="BZ59" s="472"/>
      <c r="CA59" s="472"/>
      <c r="CB59" s="472"/>
      <c r="CC59" s="472"/>
      <c r="CD59" s="472"/>
      <c r="CE59" s="472"/>
      <c r="CF59" s="472"/>
      <c r="CG59" s="472"/>
      <c r="CH59" s="472"/>
      <c r="CI59" s="472"/>
      <c r="CJ59" s="472"/>
      <c r="CK59" s="472"/>
      <c r="CL59" s="472"/>
      <c r="CM59" s="472"/>
      <c r="CN59" s="472"/>
      <c r="CO59" s="472"/>
      <c r="CP59" s="472"/>
      <c r="CQ59" s="472"/>
      <c r="CR59" s="472"/>
      <c r="CS59" s="472"/>
      <c r="CT59" s="472"/>
      <c r="CU59" s="472"/>
      <c r="CV59" s="472"/>
      <c r="CW59" s="472"/>
      <c r="CX59" s="472"/>
      <c r="CY59" s="472"/>
      <c r="CZ59" s="472"/>
      <c r="DA59" s="472"/>
      <c r="DB59" s="472"/>
      <c r="DC59" s="472"/>
      <c r="DD59" s="472"/>
      <c r="DE59" s="472"/>
      <c r="DF59" s="472"/>
      <c r="DG59" s="472"/>
      <c r="DH59" s="472"/>
      <c r="DI59" s="472"/>
      <c r="DJ59" s="472"/>
      <c r="DK59" s="472"/>
      <c r="DL59" s="472"/>
      <c r="DM59" s="472"/>
      <c r="DN59" s="472"/>
      <c r="DO59" s="472"/>
      <c r="DP59" s="472"/>
      <c r="DQ59" s="472"/>
      <c r="DR59" s="472"/>
      <c r="DS59" s="472"/>
      <c r="DT59" s="472"/>
      <c r="DU59" s="472"/>
      <c r="DV59" s="472"/>
      <c r="DW59" s="472"/>
      <c r="DX59" s="472"/>
      <c r="DY59" s="472"/>
      <c r="DZ59" s="472"/>
      <c r="EA59" s="472"/>
      <c r="EB59" s="472"/>
      <c r="EC59" s="472"/>
      <c r="ED59" s="472"/>
      <c r="EE59" s="472"/>
      <c r="EF59" s="472"/>
      <c r="EG59" s="472"/>
      <c r="EH59" s="472"/>
      <c r="EI59" s="472"/>
      <c r="EJ59" s="472"/>
      <c r="EK59" s="472"/>
      <c r="EL59" s="472"/>
      <c r="EM59" s="472"/>
      <c r="EN59" s="472"/>
      <c r="EO59" s="472"/>
      <c r="EP59" s="472"/>
      <c r="EQ59" s="472"/>
      <c r="ER59" s="472"/>
      <c r="ES59" s="472"/>
      <c r="ET59" s="472"/>
      <c r="EU59" s="472"/>
      <c r="EV59" s="472"/>
      <c r="EW59" s="472"/>
      <c r="EX59" s="472"/>
      <c r="EY59" s="472"/>
      <c r="EZ59" s="472"/>
      <c r="FA59" s="472"/>
      <c r="FB59" s="472"/>
      <c r="FC59" s="472"/>
      <c r="FD59" s="472"/>
      <c r="FE59" s="472"/>
      <c r="FF59" s="472"/>
      <c r="FG59" s="472"/>
      <c r="FH59" s="472"/>
      <c r="FI59" s="472"/>
      <c r="FJ59" s="472"/>
      <c r="FK59" s="472"/>
      <c r="FL59" s="472"/>
      <c r="FM59" s="472"/>
      <c r="FN59" s="472"/>
      <c r="FO59" s="472"/>
      <c r="FP59" s="472"/>
      <c r="FQ59" s="472"/>
      <c r="FR59" s="472"/>
      <c r="FS59" s="472"/>
      <c r="FT59" s="472"/>
      <c r="FU59" s="472"/>
      <c r="FV59" s="472"/>
      <c r="FW59" s="472"/>
      <c r="FX59" s="472"/>
      <c r="FY59" s="472"/>
      <c r="FZ59" s="472"/>
      <c r="GA59" s="472"/>
      <c r="GB59" s="472"/>
      <c r="GC59" s="472"/>
      <c r="GD59" s="472"/>
      <c r="GE59" s="472"/>
      <c r="GF59" s="472"/>
      <c r="GG59" s="472"/>
      <c r="GH59" s="472"/>
      <c r="GI59" s="472"/>
      <c r="GJ59" s="472"/>
      <c r="GK59" s="472"/>
      <c r="GL59" s="472"/>
      <c r="GM59" s="472"/>
      <c r="GN59" s="472"/>
      <c r="GO59" s="472"/>
      <c r="GP59" s="472"/>
      <c r="GQ59" s="472"/>
      <c r="GR59" s="472"/>
      <c r="GS59" s="472"/>
      <c r="GT59" s="472"/>
      <c r="GU59" s="472"/>
      <c r="GV59" s="472"/>
      <c r="GW59" s="472"/>
      <c r="GX59" s="472"/>
      <c r="GY59" s="472"/>
      <c r="GZ59" s="472"/>
      <c r="HA59" s="472"/>
      <c r="HB59" s="472"/>
      <c r="HC59" s="472"/>
      <c r="HD59" s="472"/>
      <c r="HE59" s="472"/>
      <c r="HF59" s="472"/>
      <c r="HG59" s="472"/>
      <c r="HH59" s="472"/>
      <c r="HI59" s="472"/>
      <c r="HJ59" s="472"/>
      <c r="HK59" s="472"/>
      <c r="HL59" s="472"/>
      <c r="HM59" s="472"/>
      <c r="HN59" s="472"/>
      <c r="HO59" s="472"/>
      <c r="HP59" s="472"/>
      <c r="HQ59" s="472"/>
      <c r="HR59" s="472"/>
      <c r="HS59" s="472"/>
      <c r="HT59" s="472"/>
      <c r="HU59" s="472"/>
      <c r="HV59" s="472"/>
      <c r="HW59" s="472"/>
      <c r="HX59" s="472"/>
      <c r="HY59" s="472"/>
      <c r="HZ59" s="472"/>
      <c r="IA59" s="472"/>
      <c r="IB59" s="472"/>
      <c r="IC59" s="472"/>
      <c r="ID59" s="472"/>
      <c r="IE59" s="472"/>
      <c r="IF59" s="472"/>
      <c r="IG59" s="472"/>
      <c r="IH59" s="472"/>
      <c r="II59" s="472"/>
      <c r="IJ59" s="472"/>
      <c r="IK59" s="472"/>
      <c r="IL59" s="472"/>
      <c r="IM59" s="472"/>
      <c r="IN59" s="472"/>
      <c r="IO59" s="472"/>
      <c r="IP59" s="472"/>
      <c r="IQ59" s="472"/>
      <c r="IR59" s="472"/>
      <c r="IS59" s="472"/>
      <c r="IT59" s="472"/>
      <c r="IU59" s="472"/>
      <c r="IV59" s="472"/>
      <c r="IW59" s="472"/>
      <c r="IX59" s="472"/>
      <c r="IY59" s="472"/>
      <c r="IZ59" s="472"/>
      <c r="JA59" s="472"/>
      <c r="JB59" s="472"/>
      <c r="JC59" s="472"/>
      <c r="JD59" s="472"/>
      <c r="JE59" s="472"/>
      <c r="JF59" s="472"/>
      <c r="JG59" s="472"/>
      <c r="JH59" s="472"/>
      <c r="JI59" s="472"/>
      <c r="JJ59" s="472"/>
      <c r="JK59" s="472"/>
      <c r="JL59" s="472"/>
      <c r="JM59" s="472"/>
      <c r="JN59" s="472"/>
      <c r="JO59" s="472"/>
      <c r="JP59" s="472"/>
      <c r="JQ59" s="472"/>
      <c r="JR59" s="472"/>
      <c r="JS59" s="472"/>
      <c r="JT59" s="472"/>
      <c r="JU59" s="472"/>
      <c r="JV59" s="472"/>
      <c r="JW59" s="472"/>
      <c r="JX59" s="472"/>
      <c r="JY59" s="472"/>
      <c r="JZ59" s="472"/>
      <c r="KA59" s="472"/>
      <c r="KB59" s="472"/>
      <c r="KC59" s="472"/>
      <c r="KD59" s="472"/>
      <c r="KE59" s="472"/>
      <c r="KF59" s="472"/>
      <c r="KG59" s="472"/>
      <c r="KH59" s="472"/>
      <c r="KI59" s="472"/>
      <c r="KJ59" s="472"/>
      <c r="KK59" s="472"/>
      <c r="KL59" s="472"/>
      <c r="KM59" s="472"/>
      <c r="KN59" s="472"/>
      <c r="KO59" s="472"/>
      <c r="KP59" s="472"/>
      <c r="KQ59" s="472"/>
      <c r="KR59" s="472"/>
      <c r="KS59" s="472"/>
      <c r="KT59" s="472"/>
      <c r="KU59" s="472"/>
      <c r="KV59" s="472"/>
      <c r="KW59" s="472"/>
      <c r="KX59" s="472"/>
      <c r="KY59" s="472"/>
      <c r="KZ59" s="472"/>
      <c r="LA59" s="472"/>
      <c r="LB59" s="472"/>
      <c r="LC59" s="472"/>
      <c r="LD59" s="472"/>
      <c r="LE59" s="472"/>
      <c r="LF59" s="472"/>
      <c r="LG59" s="472"/>
      <c r="LH59" s="472"/>
      <c r="LI59" s="472"/>
      <c r="LJ59" s="472"/>
      <c r="LK59" s="472"/>
      <c r="LL59" s="472"/>
      <c r="LM59" s="472"/>
      <c r="LN59" s="472"/>
      <c r="LO59" s="472"/>
      <c r="LP59" s="472"/>
      <c r="LQ59" s="472"/>
      <c r="LR59" s="472"/>
      <c r="LS59" s="472"/>
      <c r="LT59" s="472"/>
      <c r="LU59" s="472"/>
      <c r="LV59" s="472"/>
      <c r="LW59" s="472"/>
      <c r="LX59" s="472"/>
      <c r="LY59" s="472"/>
      <c r="LZ59" s="472"/>
      <c r="MA59" s="472"/>
      <c r="MB59" s="472"/>
      <c r="MC59" s="472"/>
      <c r="MD59" s="472"/>
      <c r="ME59" s="472"/>
      <c r="MF59" s="472"/>
      <c r="MG59" s="472"/>
      <c r="MH59" s="472"/>
      <c r="MI59" s="472"/>
      <c r="MJ59" s="472"/>
      <c r="MK59" s="472"/>
      <c r="ML59" s="472"/>
      <c r="MM59" s="472"/>
      <c r="MN59" s="472"/>
      <c r="MO59" s="472"/>
      <c r="MP59" s="472"/>
      <c r="MQ59" s="472"/>
      <c r="MR59" s="472"/>
      <c r="MS59" s="472"/>
      <c r="MT59" s="472"/>
      <c r="MU59" s="472"/>
      <c r="MV59" s="472"/>
      <c r="MW59" s="472"/>
      <c r="MX59" s="472"/>
      <c r="MY59" s="472"/>
      <c r="MZ59" s="472"/>
      <c r="NA59" s="472"/>
    </row>
    <row r="60" spans="1:365" s="305" customFormat="1" x14ac:dyDescent="0.3">
      <c r="A60" s="472"/>
      <c r="B60" s="157">
        <v>25</v>
      </c>
      <c r="C60" s="443"/>
      <c r="D60" s="292">
        <f>RFR!$C34</f>
        <v>0</v>
      </c>
      <c r="E60" s="293">
        <f>RC_Summary!$D34</f>
        <v>0.25</v>
      </c>
      <c r="F60" s="293">
        <f>RC_Summary!$C34</f>
        <v>-0.2</v>
      </c>
      <c r="G60" s="294">
        <f t="shared" si="1"/>
        <v>0</v>
      </c>
      <c r="H60" s="294">
        <f t="shared" si="2"/>
        <v>0</v>
      </c>
      <c r="I60" s="391">
        <f t="shared" si="29"/>
        <v>0</v>
      </c>
      <c r="J60" s="391">
        <f t="shared" si="30"/>
        <v>0</v>
      </c>
      <c r="K60" s="69"/>
      <c r="L60" s="157">
        <v>25</v>
      </c>
      <c r="M60" s="443"/>
      <c r="N60" s="292">
        <f>IF(IF(ISBLANK(L$31),0,VLOOKUP(L60,RFR!$B$8:$I$108,VLOOKUP('Market Risk (Interest Rate_MD)'!$L$31,RC_Summary!$F$18:$G$24,2,0),0))&lt;0,0,IF(ISBLANK(L$31),0,VLOOKUP(L60,RFR!$B$8:$I$108,VLOOKUP('Market Risk (Interest Rate_MD)'!$L$31,RC_Summary!$F$18:$G$24,2,0),0)))</f>
        <v>0</v>
      </c>
      <c r="O60" s="295">
        <f>RC_Summary!$D34</f>
        <v>0.25</v>
      </c>
      <c r="P60" s="295">
        <f>RC_Summary!$C34</f>
        <v>-0.2</v>
      </c>
      <c r="Q60" s="294">
        <f t="shared" si="31"/>
        <v>0</v>
      </c>
      <c r="R60" s="294">
        <f t="shared" si="32"/>
        <v>0</v>
      </c>
      <c r="S60" s="305">
        <f t="shared" si="33"/>
        <v>0</v>
      </c>
      <c r="T60" s="305">
        <f t="shared" si="34"/>
        <v>0</v>
      </c>
      <c r="U60" s="69"/>
      <c r="V60" s="157">
        <v>25</v>
      </c>
      <c r="W60" s="443"/>
      <c r="X60" s="292">
        <f>IF(IF(ISBLANK(V$31),0,VLOOKUP(V60,RFR!$B$8:$I$108,VLOOKUP('Market Risk (Interest Rate_MD)'!V$31,RC_Summary!$F$18:$G$24,2,0),0))&lt;0,0,IF(ISBLANK(V$31),0,VLOOKUP(V60,RFR!$B$8:$I$108,VLOOKUP('Market Risk (Interest Rate_MD)'!V$31,RC_Summary!$F$18:$G$24,2,0),0)))</f>
        <v>0</v>
      </c>
      <c r="Y60" s="295">
        <f>RC_Summary!$D34</f>
        <v>0.25</v>
      </c>
      <c r="Z60" s="295">
        <f>RC_Summary!$C34</f>
        <v>-0.2</v>
      </c>
      <c r="AA60" s="294">
        <f t="shared" si="35"/>
        <v>0</v>
      </c>
      <c r="AB60" s="294">
        <f t="shared" si="36"/>
        <v>0</v>
      </c>
      <c r="AC60" s="305">
        <f t="shared" si="37"/>
        <v>0</v>
      </c>
      <c r="AD60" s="305">
        <f t="shared" si="38"/>
        <v>0</v>
      </c>
      <c r="AE60" s="69"/>
      <c r="AF60" s="157">
        <v>25</v>
      </c>
      <c r="AG60" s="443"/>
      <c r="AH60" s="292">
        <f>IF(IF(ISBLANK(AF$31),0,VLOOKUP(AF60,RFR!$B$8:$I$108,VLOOKUP('Market Risk (Interest Rate_MD)'!AF$31,RC_Summary!$F$18:$G$24,2,0),0))&lt;0,0,IF(ISBLANK(AF$31),0,VLOOKUP(AF60,RFR!$B$8:$I$108,VLOOKUP('Market Risk (Interest Rate_MD)'!AF$31,RC_Summary!$F$18:$G$24,2,0),0)))</f>
        <v>0</v>
      </c>
      <c r="AI60" s="295">
        <f>RC_Summary!$D34</f>
        <v>0.25</v>
      </c>
      <c r="AJ60" s="295">
        <f>RC_Summary!$C34</f>
        <v>-0.2</v>
      </c>
      <c r="AK60" s="294">
        <f t="shared" si="39"/>
        <v>0</v>
      </c>
      <c r="AL60" s="294">
        <f t="shared" si="40"/>
        <v>0</v>
      </c>
      <c r="AM60" s="305">
        <f t="shared" si="41"/>
        <v>0</v>
      </c>
      <c r="AN60" s="305">
        <f t="shared" si="42"/>
        <v>0</v>
      </c>
      <c r="AO60" s="69"/>
      <c r="AP60" s="157">
        <v>25</v>
      </c>
      <c r="AQ60" s="443"/>
      <c r="AR60" s="292">
        <f>IF(IF(ISBLANK(AP$31),0,VLOOKUP(AP60,RFR!$B$8:$I$108,VLOOKUP('Market Risk (Interest Rate_MD)'!AP$31,RC_Summary!$F$18:$G$24,2,0),0))&lt;0,0,IF(ISBLANK(AP$31),0,VLOOKUP(AP60,RFR!$B$8:$I$108,VLOOKUP('Market Risk (Interest Rate_MD)'!AP$31,RC_Summary!$F$18:$G$24,2,0),0)))</f>
        <v>0</v>
      </c>
      <c r="AS60" s="295">
        <f>RC_Summary!$D34</f>
        <v>0.25</v>
      </c>
      <c r="AT60" s="295">
        <f>RC_Summary!$C34</f>
        <v>-0.2</v>
      </c>
      <c r="AU60" s="294">
        <f t="shared" si="43"/>
        <v>0</v>
      </c>
      <c r="AV60" s="294">
        <f t="shared" si="44"/>
        <v>0</v>
      </c>
      <c r="AW60" s="305">
        <f t="shared" si="45"/>
        <v>0</v>
      </c>
      <c r="AX60" s="305">
        <f t="shared" si="46"/>
        <v>0</v>
      </c>
      <c r="AY60" s="69"/>
      <c r="AZ60" s="157">
        <v>25</v>
      </c>
      <c r="BA60" s="443"/>
      <c r="BB60" s="292">
        <f>IF(IF(ISBLANK(AZ$31),0,VLOOKUP(AZ60,RFR!$B$8:$I$108,VLOOKUP('Market Risk (Interest Rate_MD)'!AZ$31,RC_Summary!$F$18:$G$24,2,0),0))&lt;0,0,IF(ISBLANK(AZ$31),0,VLOOKUP(AZ60,RFR!$B$8:$I$108,VLOOKUP('Market Risk (Interest Rate_MD)'!AZ$31,RC_Summary!$F$18:$G$24,2,0),0)))</f>
        <v>0</v>
      </c>
      <c r="BC60" s="295">
        <f>RC_Summary!$D34</f>
        <v>0.25</v>
      </c>
      <c r="BD60" s="295">
        <f>RC_Summary!$C34</f>
        <v>-0.2</v>
      </c>
      <c r="BE60" s="294">
        <f t="shared" si="47"/>
        <v>0</v>
      </c>
      <c r="BF60" s="294">
        <f t="shared" si="48"/>
        <v>0</v>
      </c>
      <c r="BG60" s="305">
        <f t="shared" si="49"/>
        <v>0</v>
      </c>
      <c r="BH60" s="305">
        <f t="shared" si="50"/>
        <v>0</v>
      </c>
      <c r="BI60" s="69"/>
      <c r="BJ60" s="157">
        <v>25</v>
      </c>
      <c r="BK60" s="443"/>
      <c r="BL60" s="292">
        <f>IF(IF(ISBLANK(BJ$31),0,VLOOKUP(BJ60,RFR!$B$8:$I$108,VLOOKUP('Market Risk (Interest Rate_MD)'!BJ$31,RC_Summary!$F$18:$G$24,2,0),0))&lt;0,0,IF(ISBLANK(BJ$31),0,VLOOKUP(BJ60,RFR!$B$8:$I$108,VLOOKUP('Market Risk (Interest Rate_MD)'!BJ$31,RC_Summary!$F$18:$G$24,2,0),0)))</f>
        <v>0</v>
      </c>
      <c r="BM60" s="295">
        <f>RC_Summary!$D34</f>
        <v>0.25</v>
      </c>
      <c r="BN60" s="295">
        <f>RC_Summary!$C34</f>
        <v>-0.2</v>
      </c>
      <c r="BO60" s="294">
        <f t="shared" si="51"/>
        <v>0</v>
      </c>
      <c r="BP60" s="294">
        <f t="shared" si="52"/>
        <v>0</v>
      </c>
      <c r="BQ60" s="305">
        <f t="shared" si="53"/>
        <v>0</v>
      </c>
      <c r="BR60" s="480">
        <f t="shared" si="54"/>
        <v>0</v>
      </c>
      <c r="BS60" s="472"/>
      <c r="BT60" s="472"/>
      <c r="BU60" s="472"/>
      <c r="BV60" s="472"/>
      <c r="BW60" s="472"/>
      <c r="BX60" s="472"/>
      <c r="BY60" s="472"/>
      <c r="BZ60" s="472"/>
      <c r="CA60" s="472"/>
      <c r="CB60" s="472"/>
      <c r="CC60" s="472"/>
      <c r="CD60" s="472"/>
      <c r="CE60" s="472"/>
      <c r="CF60" s="472"/>
      <c r="CG60" s="472"/>
      <c r="CH60" s="472"/>
      <c r="CI60" s="472"/>
      <c r="CJ60" s="472"/>
      <c r="CK60" s="472"/>
      <c r="CL60" s="472"/>
      <c r="CM60" s="472"/>
      <c r="CN60" s="472"/>
      <c r="CO60" s="472"/>
      <c r="CP60" s="472"/>
      <c r="CQ60" s="472"/>
      <c r="CR60" s="472"/>
      <c r="CS60" s="472"/>
      <c r="CT60" s="472"/>
      <c r="CU60" s="472"/>
      <c r="CV60" s="472"/>
      <c r="CW60" s="472"/>
      <c r="CX60" s="472"/>
      <c r="CY60" s="472"/>
      <c r="CZ60" s="472"/>
      <c r="DA60" s="472"/>
      <c r="DB60" s="472"/>
      <c r="DC60" s="472"/>
      <c r="DD60" s="472"/>
      <c r="DE60" s="472"/>
      <c r="DF60" s="472"/>
      <c r="DG60" s="472"/>
      <c r="DH60" s="472"/>
      <c r="DI60" s="472"/>
      <c r="DJ60" s="472"/>
      <c r="DK60" s="472"/>
      <c r="DL60" s="472"/>
      <c r="DM60" s="472"/>
      <c r="DN60" s="472"/>
      <c r="DO60" s="472"/>
      <c r="DP60" s="472"/>
      <c r="DQ60" s="472"/>
      <c r="DR60" s="472"/>
      <c r="DS60" s="472"/>
      <c r="DT60" s="472"/>
      <c r="DU60" s="472"/>
      <c r="DV60" s="472"/>
      <c r="DW60" s="472"/>
      <c r="DX60" s="472"/>
      <c r="DY60" s="472"/>
      <c r="DZ60" s="472"/>
      <c r="EA60" s="472"/>
      <c r="EB60" s="472"/>
      <c r="EC60" s="472"/>
      <c r="ED60" s="472"/>
      <c r="EE60" s="472"/>
      <c r="EF60" s="472"/>
      <c r="EG60" s="472"/>
      <c r="EH60" s="472"/>
      <c r="EI60" s="472"/>
      <c r="EJ60" s="472"/>
      <c r="EK60" s="472"/>
      <c r="EL60" s="472"/>
      <c r="EM60" s="472"/>
      <c r="EN60" s="472"/>
      <c r="EO60" s="472"/>
      <c r="EP60" s="472"/>
      <c r="EQ60" s="472"/>
      <c r="ER60" s="472"/>
      <c r="ES60" s="472"/>
      <c r="ET60" s="472"/>
      <c r="EU60" s="472"/>
      <c r="EV60" s="472"/>
      <c r="EW60" s="472"/>
      <c r="EX60" s="472"/>
      <c r="EY60" s="472"/>
      <c r="EZ60" s="472"/>
      <c r="FA60" s="472"/>
      <c r="FB60" s="472"/>
      <c r="FC60" s="472"/>
      <c r="FD60" s="472"/>
      <c r="FE60" s="472"/>
      <c r="FF60" s="472"/>
      <c r="FG60" s="472"/>
      <c r="FH60" s="472"/>
      <c r="FI60" s="472"/>
      <c r="FJ60" s="472"/>
      <c r="FK60" s="472"/>
      <c r="FL60" s="472"/>
      <c r="FM60" s="472"/>
      <c r="FN60" s="472"/>
      <c r="FO60" s="472"/>
      <c r="FP60" s="472"/>
      <c r="FQ60" s="472"/>
      <c r="FR60" s="472"/>
      <c r="FS60" s="472"/>
      <c r="FT60" s="472"/>
      <c r="FU60" s="472"/>
      <c r="FV60" s="472"/>
      <c r="FW60" s="472"/>
      <c r="FX60" s="472"/>
      <c r="FY60" s="472"/>
      <c r="FZ60" s="472"/>
      <c r="GA60" s="472"/>
      <c r="GB60" s="472"/>
      <c r="GC60" s="472"/>
      <c r="GD60" s="472"/>
      <c r="GE60" s="472"/>
      <c r="GF60" s="472"/>
      <c r="GG60" s="472"/>
      <c r="GH60" s="472"/>
      <c r="GI60" s="472"/>
      <c r="GJ60" s="472"/>
      <c r="GK60" s="472"/>
      <c r="GL60" s="472"/>
      <c r="GM60" s="472"/>
      <c r="GN60" s="472"/>
      <c r="GO60" s="472"/>
      <c r="GP60" s="472"/>
      <c r="GQ60" s="472"/>
      <c r="GR60" s="472"/>
      <c r="GS60" s="472"/>
      <c r="GT60" s="472"/>
      <c r="GU60" s="472"/>
      <c r="GV60" s="472"/>
      <c r="GW60" s="472"/>
      <c r="GX60" s="472"/>
      <c r="GY60" s="472"/>
      <c r="GZ60" s="472"/>
      <c r="HA60" s="472"/>
      <c r="HB60" s="472"/>
      <c r="HC60" s="472"/>
      <c r="HD60" s="472"/>
      <c r="HE60" s="472"/>
      <c r="HF60" s="472"/>
      <c r="HG60" s="472"/>
      <c r="HH60" s="472"/>
      <c r="HI60" s="472"/>
      <c r="HJ60" s="472"/>
      <c r="HK60" s="472"/>
      <c r="HL60" s="472"/>
      <c r="HM60" s="472"/>
      <c r="HN60" s="472"/>
      <c r="HO60" s="472"/>
      <c r="HP60" s="472"/>
      <c r="HQ60" s="472"/>
      <c r="HR60" s="472"/>
      <c r="HS60" s="472"/>
      <c r="HT60" s="472"/>
      <c r="HU60" s="472"/>
      <c r="HV60" s="472"/>
      <c r="HW60" s="472"/>
      <c r="HX60" s="472"/>
      <c r="HY60" s="472"/>
      <c r="HZ60" s="472"/>
      <c r="IA60" s="472"/>
      <c r="IB60" s="472"/>
      <c r="IC60" s="472"/>
      <c r="ID60" s="472"/>
      <c r="IE60" s="472"/>
      <c r="IF60" s="472"/>
      <c r="IG60" s="472"/>
      <c r="IH60" s="472"/>
      <c r="II60" s="472"/>
      <c r="IJ60" s="472"/>
      <c r="IK60" s="472"/>
      <c r="IL60" s="472"/>
      <c r="IM60" s="472"/>
      <c r="IN60" s="472"/>
      <c r="IO60" s="472"/>
      <c r="IP60" s="472"/>
      <c r="IQ60" s="472"/>
      <c r="IR60" s="472"/>
      <c r="IS60" s="472"/>
      <c r="IT60" s="472"/>
      <c r="IU60" s="472"/>
      <c r="IV60" s="472"/>
      <c r="IW60" s="472"/>
      <c r="IX60" s="472"/>
      <c r="IY60" s="472"/>
      <c r="IZ60" s="472"/>
      <c r="JA60" s="472"/>
      <c r="JB60" s="472"/>
      <c r="JC60" s="472"/>
      <c r="JD60" s="472"/>
      <c r="JE60" s="472"/>
      <c r="JF60" s="472"/>
      <c r="JG60" s="472"/>
      <c r="JH60" s="472"/>
      <c r="JI60" s="472"/>
      <c r="JJ60" s="472"/>
      <c r="JK60" s="472"/>
      <c r="JL60" s="472"/>
      <c r="JM60" s="472"/>
      <c r="JN60" s="472"/>
      <c r="JO60" s="472"/>
      <c r="JP60" s="472"/>
      <c r="JQ60" s="472"/>
      <c r="JR60" s="472"/>
      <c r="JS60" s="472"/>
      <c r="JT60" s="472"/>
      <c r="JU60" s="472"/>
      <c r="JV60" s="472"/>
      <c r="JW60" s="472"/>
      <c r="JX60" s="472"/>
      <c r="JY60" s="472"/>
      <c r="JZ60" s="472"/>
      <c r="KA60" s="472"/>
      <c r="KB60" s="472"/>
      <c r="KC60" s="472"/>
      <c r="KD60" s="472"/>
      <c r="KE60" s="472"/>
      <c r="KF60" s="472"/>
      <c r="KG60" s="472"/>
      <c r="KH60" s="472"/>
      <c r="KI60" s="472"/>
      <c r="KJ60" s="472"/>
      <c r="KK60" s="472"/>
      <c r="KL60" s="472"/>
      <c r="KM60" s="472"/>
      <c r="KN60" s="472"/>
      <c r="KO60" s="472"/>
      <c r="KP60" s="472"/>
      <c r="KQ60" s="472"/>
      <c r="KR60" s="472"/>
      <c r="KS60" s="472"/>
      <c r="KT60" s="472"/>
      <c r="KU60" s="472"/>
      <c r="KV60" s="472"/>
      <c r="KW60" s="472"/>
      <c r="KX60" s="472"/>
      <c r="KY60" s="472"/>
      <c r="KZ60" s="472"/>
      <c r="LA60" s="472"/>
      <c r="LB60" s="472"/>
      <c r="LC60" s="472"/>
      <c r="LD60" s="472"/>
      <c r="LE60" s="472"/>
      <c r="LF60" s="472"/>
      <c r="LG60" s="472"/>
      <c r="LH60" s="472"/>
      <c r="LI60" s="472"/>
      <c r="LJ60" s="472"/>
      <c r="LK60" s="472"/>
      <c r="LL60" s="472"/>
      <c r="LM60" s="472"/>
      <c r="LN60" s="472"/>
      <c r="LO60" s="472"/>
      <c r="LP60" s="472"/>
      <c r="LQ60" s="472"/>
      <c r="LR60" s="472"/>
      <c r="LS60" s="472"/>
      <c r="LT60" s="472"/>
      <c r="LU60" s="472"/>
      <c r="LV60" s="472"/>
      <c r="LW60" s="472"/>
      <c r="LX60" s="472"/>
      <c r="LY60" s="472"/>
      <c r="LZ60" s="472"/>
      <c r="MA60" s="472"/>
      <c r="MB60" s="472"/>
      <c r="MC60" s="472"/>
      <c r="MD60" s="472"/>
      <c r="ME60" s="472"/>
      <c r="MF60" s="472"/>
      <c r="MG60" s="472"/>
      <c r="MH60" s="472"/>
      <c r="MI60" s="472"/>
      <c r="MJ60" s="472"/>
      <c r="MK60" s="472"/>
      <c r="ML60" s="472"/>
      <c r="MM60" s="472"/>
      <c r="MN60" s="472"/>
      <c r="MO60" s="472"/>
      <c r="MP60" s="472"/>
      <c r="MQ60" s="472"/>
      <c r="MR60" s="472"/>
      <c r="MS60" s="472"/>
      <c r="MT60" s="472"/>
      <c r="MU60" s="472"/>
      <c r="MV60" s="472"/>
      <c r="MW60" s="472"/>
      <c r="MX60" s="472"/>
      <c r="MY60" s="472"/>
      <c r="MZ60" s="472"/>
      <c r="NA60" s="472"/>
    </row>
    <row r="61" spans="1:365" s="305" customFormat="1" x14ac:dyDescent="0.3">
      <c r="A61" s="472"/>
      <c r="B61" s="157">
        <v>26</v>
      </c>
      <c r="C61" s="443"/>
      <c r="D61" s="292">
        <f>RFR!$C35</f>
        <v>0</v>
      </c>
      <c r="E61" s="293">
        <f>RC_Summary!$D35</f>
        <v>0.25</v>
      </c>
      <c r="F61" s="293">
        <f>RC_Summary!$C35</f>
        <v>-0.2</v>
      </c>
      <c r="G61" s="294">
        <f t="shared" si="1"/>
        <v>0</v>
      </c>
      <c r="H61" s="294">
        <f t="shared" si="2"/>
        <v>0</v>
      </c>
      <c r="I61" s="391">
        <f t="shared" si="29"/>
        <v>0</v>
      </c>
      <c r="J61" s="391">
        <f t="shared" si="30"/>
        <v>0</v>
      </c>
      <c r="K61" s="69"/>
      <c r="L61" s="157">
        <v>26</v>
      </c>
      <c r="M61" s="443"/>
      <c r="N61" s="292">
        <f>IF(IF(ISBLANK(L$31),0,VLOOKUP(L61,RFR!$B$8:$I$108,VLOOKUP('Market Risk (Interest Rate_MD)'!$L$31,RC_Summary!$F$18:$G$24,2,0),0))&lt;0,0,IF(ISBLANK(L$31),0,VLOOKUP(L61,RFR!$B$8:$I$108,VLOOKUP('Market Risk (Interest Rate_MD)'!$L$31,RC_Summary!$F$18:$G$24,2,0),0)))</f>
        <v>0</v>
      </c>
      <c r="O61" s="295">
        <f>RC_Summary!$D35</f>
        <v>0.25</v>
      </c>
      <c r="P61" s="295">
        <f>RC_Summary!$C35</f>
        <v>-0.2</v>
      </c>
      <c r="Q61" s="294">
        <f t="shared" si="31"/>
        <v>0</v>
      </c>
      <c r="R61" s="294">
        <f t="shared" si="32"/>
        <v>0</v>
      </c>
      <c r="S61" s="305">
        <f t="shared" si="33"/>
        <v>0</v>
      </c>
      <c r="T61" s="305">
        <f t="shared" si="34"/>
        <v>0</v>
      </c>
      <c r="U61" s="69"/>
      <c r="V61" s="157">
        <v>26</v>
      </c>
      <c r="W61" s="443"/>
      <c r="X61" s="292">
        <f>IF(IF(ISBLANK(V$31),0,VLOOKUP(V61,RFR!$B$8:$I$108,VLOOKUP('Market Risk (Interest Rate_MD)'!V$31,RC_Summary!$F$18:$G$24,2,0),0))&lt;0,0,IF(ISBLANK(V$31),0,VLOOKUP(V61,RFR!$B$8:$I$108,VLOOKUP('Market Risk (Interest Rate_MD)'!V$31,RC_Summary!$F$18:$G$24,2,0),0)))</f>
        <v>0</v>
      </c>
      <c r="Y61" s="295">
        <f>RC_Summary!$D35</f>
        <v>0.25</v>
      </c>
      <c r="Z61" s="295">
        <f>RC_Summary!$C35</f>
        <v>-0.2</v>
      </c>
      <c r="AA61" s="294">
        <f t="shared" si="35"/>
        <v>0</v>
      </c>
      <c r="AB61" s="294">
        <f t="shared" si="36"/>
        <v>0</v>
      </c>
      <c r="AC61" s="305">
        <f t="shared" si="37"/>
        <v>0</v>
      </c>
      <c r="AD61" s="305">
        <f t="shared" si="38"/>
        <v>0</v>
      </c>
      <c r="AE61" s="69"/>
      <c r="AF61" s="157">
        <v>26</v>
      </c>
      <c r="AG61" s="443"/>
      <c r="AH61" s="292">
        <f>IF(IF(ISBLANK(AF$31),0,VLOOKUP(AF61,RFR!$B$8:$I$108,VLOOKUP('Market Risk (Interest Rate_MD)'!AF$31,RC_Summary!$F$18:$G$24,2,0),0))&lt;0,0,IF(ISBLANK(AF$31),0,VLOOKUP(AF61,RFR!$B$8:$I$108,VLOOKUP('Market Risk (Interest Rate_MD)'!AF$31,RC_Summary!$F$18:$G$24,2,0),0)))</f>
        <v>0</v>
      </c>
      <c r="AI61" s="295">
        <f>RC_Summary!$D35</f>
        <v>0.25</v>
      </c>
      <c r="AJ61" s="295">
        <f>RC_Summary!$C35</f>
        <v>-0.2</v>
      </c>
      <c r="AK61" s="294">
        <f t="shared" si="39"/>
        <v>0</v>
      </c>
      <c r="AL61" s="294">
        <f t="shared" si="40"/>
        <v>0</v>
      </c>
      <c r="AM61" s="305">
        <f t="shared" si="41"/>
        <v>0</v>
      </c>
      <c r="AN61" s="305">
        <f t="shared" si="42"/>
        <v>0</v>
      </c>
      <c r="AO61" s="69"/>
      <c r="AP61" s="157">
        <v>26</v>
      </c>
      <c r="AQ61" s="443"/>
      <c r="AR61" s="292">
        <f>IF(IF(ISBLANK(AP$31),0,VLOOKUP(AP61,RFR!$B$8:$I$108,VLOOKUP('Market Risk (Interest Rate_MD)'!AP$31,RC_Summary!$F$18:$G$24,2,0),0))&lt;0,0,IF(ISBLANK(AP$31),0,VLOOKUP(AP61,RFR!$B$8:$I$108,VLOOKUP('Market Risk (Interest Rate_MD)'!AP$31,RC_Summary!$F$18:$G$24,2,0),0)))</f>
        <v>0</v>
      </c>
      <c r="AS61" s="295">
        <f>RC_Summary!$D35</f>
        <v>0.25</v>
      </c>
      <c r="AT61" s="295">
        <f>RC_Summary!$C35</f>
        <v>-0.2</v>
      </c>
      <c r="AU61" s="294">
        <f t="shared" si="43"/>
        <v>0</v>
      </c>
      <c r="AV61" s="294">
        <f t="shared" si="44"/>
        <v>0</v>
      </c>
      <c r="AW61" s="305">
        <f t="shared" si="45"/>
        <v>0</v>
      </c>
      <c r="AX61" s="305">
        <f t="shared" si="46"/>
        <v>0</v>
      </c>
      <c r="AY61" s="69"/>
      <c r="AZ61" s="157">
        <v>26</v>
      </c>
      <c r="BA61" s="443"/>
      <c r="BB61" s="292">
        <f>IF(IF(ISBLANK(AZ$31),0,VLOOKUP(AZ61,RFR!$B$8:$I$108,VLOOKUP('Market Risk (Interest Rate_MD)'!AZ$31,RC_Summary!$F$18:$G$24,2,0),0))&lt;0,0,IF(ISBLANK(AZ$31),0,VLOOKUP(AZ61,RFR!$B$8:$I$108,VLOOKUP('Market Risk (Interest Rate_MD)'!AZ$31,RC_Summary!$F$18:$G$24,2,0),0)))</f>
        <v>0</v>
      </c>
      <c r="BC61" s="295">
        <f>RC_Summary!$D35</f>
        <v>0.25</v>
      </c>
      <c r="BD61" s="295">
        <f>RC_Summary!$C35</f>
        <v>-0.2</v>
      </c>
      <c r="BE61" s="294">
        <f t="shared" si="47"/>
        <v>0</v>
      </c>
      <c r="BF61" s="294">
        <f t="shared" si="48"/>
        <v>0</v>
      </c>
      <c r="BG61" s="305">
        <f t="shared" si="49"/>
        <v>0</v>
      </c>
      <c r="BH61" s="305">
        <f t="shared" si="50"/>
        <v>0</v>
      </c>
      <c r="BI61" s="69"/>
      <c r="BJ61" s="157">
        <v>26</v>
      </c>
      <c r="BK61" s="443"/>
      <c r="BL61" s="292">
        <f>IF(IF(ISBLANK(BJ$31),0,VLOOKUP(BJ61,RFR!$B$8:$I$108,VLOOKUP('Market Risk (Interest Rate_MD)'!BJ$31,RC_Summary!$F$18:$G$24,2,0),0))&lt;0,0,IF(ISBLANK(BJ$31),0,VLOOKUP(BJ61,RFR!$B$8:$I$108,VLOOKUP('Market Risk (Interest Rate_MD)'!BJ$31,RC_Summary!$F$18:$G$24,2,0),0)))</f>
        <v>0</v>
      </c>
      <c r="BM61" s="295">
        <f>RC_Summary!$D35</f>
        <v>0.25</v>
      </c>
      <c r="BN61" s="295">
        <f>RC_Summary!$C35</f>
        <v>-0.2</v>
      </c>
      <c r="BO61" s="294">
        <f t="shared" si="51"/>
        <v>0</v>
      </c>
      <c r="BP61" s="294">
        <f t="shared" si="52"/>
        <v>0</v>
      </c>
      <c r="BQ61" s="305">
        <f t="shared" si="53"/>
        <v>0</v>
      </c>
      <c r="BR61" s="480">
        <f t="shared" si="54"/>
        <v>0</v>
      </c>
      <c r="BS61" s="472"/>
      <c r="BT61" s="472"/>
      <c r="BU61" s="472"/>
      <c r="BV61" s="472"/>
      <c r="BW61" s="472"/>
      <c r="BX61" s="472"/>
      <c r="BY61" s="472"/>
      <c r="BZ61" s="472"/>
      <c r="CA61" s="472"/>
      <c r="CB61" s="472"/>
      <c r="CC61" s="472"/>
      <c r="CD61" s="472"/>
      <c r="CE61" s="472"/>
      <c r="CF61" s="472"/>
      <c r="CG61" s="472"/>
      <c r="CH61" s="472"/>
      <c r="CI61" s="472"/>
      <c r="CJ61" s="472"/>
      <c r="CK61" s="472"/>
      <c r="CL61" s="472"/>
      <c r="CM61" s="472"/>
      <c r="CN61" s="472"/>
      <c r="CO61" s="472"/>
      <c r="CP61" s="472"/>
      <c r="CQ61" s="472"/>
      <c r="CR61" s="472"/>
      <c r="CS61" s="472"/>
      <c r="CT61" s="472"/>
      <c r="CU61" s="472"/>
      <c r="CV61" s="472"/>
      <c r="CW61" s="472"/>
      <c r="CX61" s="472"/>
      <c r="CY61" s="472"/>
      <c r="CZ61" s="472"/>
      <c r="DA61" s="472"/>
      <c r="DB61" s="472"/>
      <c r="DC61" s="472"/>
      <c r="DD61" s="472"/>
      <c r="DE61" s="472"/>
      <c r="DF61" s="472"/>
      <c r="DG61" s="472"/>
      <c r="DH61" s="472"/>
      <c r="DI61" s="472"/>
      <c r="DJ61" s="472"/>
      <c r="DK61" s="472"/>
      <c r="DL61" s="472"/>
      <c r="DM61" s="472"/>
      <c r="DN61" s="472"/>
      <c r="DO61" s="472"/>
      <c r="DP61" s="472"/>
      <c r="DQ61" s="472"/>
      <c r="DR61" s="472"/>
      <c r="DS61" s="472"/>
      <c r="DT61" s="472"/>
      <c r="DU61" s="472"/>
      <c r="DV61" s="472"/>
      <c r="DW61" s="472"/>
      <c r="DX61" s="472"/>
      <c r="DY61" s="472"/>
      <c r="DZ61" s="472"/>
      <c r="EA61" s="472"/>
      <c r="EB61" s="472"/>
      <c r="EC61" s="472"/>
      <c r="ED61" s="472"/>
      <c r="EE61" s="472"/>
      <c r="EF61" s="472"/>
      <c r="EG61" s="472"/>
      <c r="EH61" s="472"/>
      <c r="EI61" s="472"/>
      <c r="EJ61" s="472"/>
      <c r="EK61" s="472"/>
      <c r="EL61" s="472"/>
      <c r="EM61" s="472"/>
      <c r="EN61" s="472"/>
      <c r="EO61" s="472"/>
      <c r="EP61" s="472"/>
      <c r="EQ61" s="472"/>
      <c r="ER61" s="472"/>
      <c r="ES61" s="472"/>
      <c r="ET61" s="472"/>
      <c r="EU61" s="472"/>
      <c r="EV61" s="472"/>
      <c r="EW61" s="472"/>
      <c r="EX61" s="472"/>
      <c r="EY61" s="472"/>
      <c r="EZ61" s="472"/>
      <c r="FA61" s="472"/>
      <c r="FB61" s="472"/>
      <c r="FC61" s="472"/>
      <c r="FD61" s="472"/>
      <c r="FE61" s="472"/>
      <c r="FF61" s="472"/>
      <c r="FG61" s="472"/>
      <c r="FH61" s="472"/>
      <c r="FI61" s="472"/>
      <c r="FJ61" s="472"/>
      <c r="FK61" s="472"/>
      <c r="FL61" s="472"/>
      <c r="FM61" s="472"/>
      <c r="FN61" s="472"/>
      <c r="FO61" s="472"/>
      <c r="FP61" s="472"/>
      <c r="FQ61" s="472"/>
      <c r="FR61" s="472"/>
      <c r="FS61" s="472"/>
      <c r="FT61" s="472"/>
      <c r="FU61" s="472"/>
      <c r="FV61" s="472"/>
      <c r="FW61" s="472"/>
      <c r="FX61" s="472"/>
      <c r="FY61" s="472"/>
      <c r="FZ61" s="472"/>
      <c r="GA61" s="472"/>
      <c r="GB61" s="472"/>
      <c r="GC61" s="472"/>
      <c r="GD61" s="472"/>
      <c r="GE61" s="472"/>
      <c r="GF61" s="472"/>
      <c r="GG61" s="472"/>
      <c r="GH61" s="472"/>
      <c r="GI61" s="472"/>
      <c r="GJ61" s="472"/>
      <c r="GK61" s="472"/>
      <c r="GL61" s="472"/>
      <c r="GM61" s="472"/>
      <c r="GN61" s="472"/>
      <c r="GO61" s="472"/>
      <c r="GP61" s="472"/>
      <c r="GQ61" s="472"/>
      <c r="GR61" s="472"/>
      <c r="GS61" s="472"/>
      <c r="GT61" s="472"/>
      <c r="GU61" s="472"/>
      <c r="GV61" s="472"/>
      <c r="GW61" s="472"/>
      <c r="GX61" s="472"/>
      <c r="GY61" s="472"/>
      <c r="GZ61" s="472"/>
      <c r="HA61" s="472"/>
      <c r="HB61" s="472"/>
      <c r="HC61" s="472"/>
      <c r="HD61" s="472"/>
      <c r="HE61" s="472"/>
      <c r="HF61" s="472"/>
      <c r="HG61" s="472"/>
      <c r="HH61" s="472"/>
      <c r="HI61" s="472"/>
      <c r="HJ61" s="472"/>
      <c r="HK61" s="472"/>
      <c r="HL61" s="472"/>
      <c r="HM61" s="472"/>
      <c r="HN61" s="472"/>
      <c r="HO61" s="472"/>
      <c r="HP61" s="472"/>
      <c r="HQ61" s="472"/>
      <c r="HR61" s="472"/>
      <c r="HS61" s="472"/>
      <c r="HT61" s="472"/>
      <c r="HU61" s="472"/>
      <c r="HV61" s="472"/>
      <c r="HW61" s="472"/>
      <c r="HX61" s="472"/>
      <c r="HY61" s="472"/>
      <c r="HZ61" s="472"/>
      <c r="IA61" s="472"/>
      <c r="IB61" s="472"/>
      <c r="IC61" s="472"/>
      <c r="ID61" s="472"/>
      <c r="IE61" s="472"/>
      <c r="IF61" s="472"/>
      <c r="IG61" s="472"/>
      <c r="IH61" s="472"/>
      <c r="II61" s="472"/>
      <c r="IJ61" s="472"/>
      <c r="IK61" s="472"/>
      <c r="IL61" s="472"/>
      <c r="IM61" s="472"/>
      <c r="IN61" s="472"/>
      <c r="IO61" s="472"/>
      <c r="IP61" s="472"/>
      <c r="IQ61" s="472"/>
      <c r="IR61" s="472"/>
      <c r="IS61" s="472"/>
      <c r="IT61" s="472"/>
      <c r="IU61" s="472"/>
      <c r="IV61" s="472"/>
      <c r="IW61" s="472"/>
      <c r="IX61" s="472"/>
      <c r="IY61" s="472"/>
      <c r="IZ61" s="472"/>
      <c r="JA61" s="472"/>
      <c r="JB61" s="472"/>
      <c r="JC61" s="472"/>
      <c r="JD61" s="472"/>
      <c r="JE61" s="472"/>
      <c r="JF61" s="472"/>
      <c r="JG61" s="472"/>
      <c r="JH61" s="472"/>
      <c r="JI61" s="472"/>
      <c r="JJ61" s="472"/>
      <c r="JK61" s="472"/>
      <c r="JL61" s="472"/>
      <c r="JM61" s="472"/>
      <c r="JN61" s="472"/>
      <c r="JO61" s="472"/>
      <c r="JP61" s="472"/>
      <c r="JQ61" s="472"/>
      <c r="JR61" s="472"/>
      <c r="JS61" s="472"/>
      <c r="JT61" s="472"/>
      <c r="JU61" s="472"/>
      <c r="JV61" s="472"/>
      <c r="JW61" s="472"/>
      <c r="JX61" s="472"/>
      <c r="JY61" s="472"/>
      <c r="JZ61" s="472"/>
      <c r="KA61" s="472"/>
      <c r="KB61" s="472"/>
      <c r="KC61" s="472"/>
      <c r="KD61" s="472"/>
      <c r="KE61" s="472"/>
      <c r="KF61" s="472"/>
      <c r="KG61" s="472"/>
      <c r="KH61" s="472"/>
      <c r="KI61" s="472"/>
      <c r="KJ61" s="472"/>
      <c r="KK61" s="472"/>
      <c r="KL61" s="472"/>
      <c r="KM61" s="472"/>
      <c r="KN61" s="472"/>
      <c r="KO61" s="472"/>
      <c r="KP61" s="472"/>
      <c r="KQ61" s="472"/>
      <c r="KR61" s="472"/>
      <c r="KS61" s="472"/>
      <c r="KT61" s="472"/>
      <c r="KU61" s="472"/>
      <c r="KV61" s="472"/>
      <c r="KW61" s="472"/>
      <c r="KX61" s="472"/>
      <c r="KY61" s="472"/>
      <c r="KZ61" s="472"/>
      <c r="LA61" s="472"/>
      <c r="LB61" s="472"/>
      <c r="LC61" s="472"/>
      <c r="LD61" s="472"/>
      <c r="LE61" s="472"/>
      <c r="LF61" s="472"/>
      <c r="LG61" s="472"/>
      <c r="LH61" s="472"/>
      <c r="LI61" s="472"/>
      <c r="LJ61" s="472"/>
      <c r="LK61" s="472"/>
      <c r="LL61" s="472"/>
      <c r="LM61" s="472"/>
      <c r="LN61" s="472"/>
      <c r="LO61" s="472"/>
      <c r="LP61" s="472"/>
      <c r="LQ61" s="472"/>
      <c r="LR61" s="472"/>
      <c r="LS61" s="472"/>
      <c r="LT61" s="472"/>
      <c r="LU61" s="472"/>
      <c r="LV61" s="472"/>
      <c r="LW61" s="472"/>
      <c r="LX61" s="472"/>
      <c r="LY61" s="472"/>
      <c r="LZ61" s="472"/>
      <c r="MA61" s="472"/>
      <c r="MB61" s="472"/>
      <c r="MC61" s="472"/>
      <c r="MD61" s="472"/>
      <c r="ME61" s="472"/>
      <c r="MF61" s="472"/>
      <c r="MG61" s="472"/>
      <c r="MH61" s="472"/>
      <c r="MI61" s="472"/>
      <c r="MJ61" s="472"/>
      <c r="MK61" s="472"/>
      <c r="ML61" s="472"/>
      <c r="MM61" s="472"/>
      <c r="MN61" s="472"/>
      <c r="MO61" s="472"/>
      <c r="MP61" s="472"/>
      <c r="MQ61" s="472"/>
      <c r="MR61" s="472"/>
      <c r="MS61" s="472"/>
      <c r="MT61" s="472"/>
      <c r="MU61" s="472"/>
      <c r="MV61" s="472"/>
      <c r="MW61" s="472"/>
      <c r="MX61" s="472"/>
      <c r="MY61" s="472"/>
      <c r="MZ61" s="472"/>
      <c r="NA61" s="472"/>
    </row>
    <row r="62" spans="1:365" s="305" customFormat="1" x14ac:dyDescent="0.3">
      <c r="A62" s="472"/>
      <c r="B62" s="157">
        <v>27</v>
      </c>
      <c r="C62" s="443"/>
      <c r="D62" s="292">
        <f>RFR!$C36</f>
        <v>0</v>
      </c>
      <c r="E62" s="293">
        <f>RC_Summary!$D36</f>
        <v>0.25</v>
      </c>
      <c r="F62" s="293">
        <f>RC_Summary!$C36</f>
        <v>-0.2</v>
      </c>
      <c r="G62" s="294">
        <f t="shared" si="1"/>
        <v>0</v>
      </c>
      <c r="H62" s="294">
        <f t="shared" si="2"/>
        <v>0</v>
      </c>
      <c r="I62" s="391">
        <f t="shared" si="29"/>
        <v>0</v>
      </c>
      <c r="J62" s="391">
        <f t="shared" si="30"/>
        <v>0</v>
      </c>
      <c r="K62" s="69"/>
      <c r="L62" s="157">
        <v>27</v>
      </c>
      <c r="M62" s="443"/>
      <c r="N62" s="292">
        <f>IF(IF(ISBLANK(L$31),0,VLOOKUP(L62,RFR!$B$8:$I$108,VLOOKUP('Market Risk (Interest Rate_MD)'!$L$31,RC_Summary!$F$18:$G$24,2,0),0))&lt;0,0,IF(ISBLANK(L$31),0,VLOOKUP(L62,RFR!$B$8:$I$108,VLOOKUP('Market Risk (Interest Rate_MD)'!$L$31,RC_Summary!$F$18:$G$24,2,0),0)))</f>
        <v>0</v>
      </c>
      <c r="O62" s="295">
        <f>RC_Summary!$D36</f>
        <v>0.25</v>
      </c>
      <c r="P62" s="295">
        <f>RC_Summary!$C36</f>
        <v>-0.2</v>
      </c>
      <c r="Q62" s="294">
        <f t="shared" si="31"/>
        <v>0</v>
      </c>
      <c r="R62" s="294">
        <f t="shared" si="32"/>
        <v>0</v>
      </c>
      <c r="S62" s="305">
        <f t="shared" si="33"/>
        <v>0</v>
      </c>
      <c r="T62" s="305">
        <f t="shared" si="34"/>
        <v>0</v>
      </c>
      <c r="U62" s="69"/>
      <c r="V62" s="157">
        <v>27</v>
      </c>
      <c r="W62" s="443"/>
      <c r="X62" s="292">
        <f>IF(IF(ISBLANK(V$31),0,VLOOKUP(V62,RFR!$B$8:$I$108,VLOOKUP('Market Risk (Interest Rate_MD)'!V$31,RC_Summary!$F$18:$G$24,2,0),0))&lt;0,0,IF(ISBLANK(V$31),0,VLOOKUP(V62,RFR!$B$8:$I$108,VLOOKUP('Market Risk (Interest Rate_MD)'!V$31,RC_Summary!$F$18:$G$24,2,0),0)))</f>
        <v>0</v>
      </c>
      <c r="Y62" s="295">
        <f>RC_Summary!$D36</f>
        <v>0.25</v>
      </c>
      <c r="Z62" s="295">
        <f>RC_Summary!$C36</f>
        <v>-0.2</v>
      </c>
      <c r="AA62" s="294">
        <f t="shared" si="35"/>
        <v>0</v>
      </c>
      <c r="AB62" s="294">
        <f t="shared" si="36"/>
        <v>0</v>
      </c>
      <c r="AC62" s="305">
        <f t="shared" si="37"/>
        <v>0</v>
      </c>
      <c r="AD62" s="305">
        <f t="shared" si="38"/>
        <v>0</v>
      </c>
      <c r="AE62" s="69"/>
      <c r="AF62" s="157">
        <v>27</v>
      </c>
      <c r="AG62" s="443"/>
      <c r="AH62" s="292">
        <f>IF(IF(ISBLANK(AF$31),0,VLOOKUP(AF62,RFR!$B$8:$I$108,VLOOKUP('Market Risk (Interest Rate_MD)'!AF$31,RC_Summary!$F$18:$G$24,2,0),0))&lt;0,0,IF(ISBLANK(AF$31),0,VLOOKUP(AF62,RFR!$B$8:$I$108,VLOOKUP('Market Risk (Interest Rate_MD)'!AF$31,RC_Summary!$F$18:$G$24,2,0),0)))</f>
        <v>0</v>
      </c>
      <c r="AI62" s="295">
        <f>RC_Summary!$D36</f>
        <v>0.25</v>
      </c>
      <c r="AJ62" s="295">
        <f>RC_Summary!$C36</f>
        <v>-0.2</v>
      </c>
      <c r="AK62" s="294">
        <f t="shared" si="39"/>
        <v>0</v>
      </c>
      <c r="AL62" s="294">
        <f t="shared" si="40"/>
        <v>0</v>
      </c>
      <c r="AM62" s="305">
        <f t="shared" si="41"/>
        <v>0</v>
      </c>
      <c r="AN62" s="305">
        <f t="shared" si="42"/>
        <v>0</v>
      </c>
      <c r="AO62" s="69"/>
      <c r="AP62" s="157">
        <v>27</v>
      </c>
      <c r="AQ62" s="443"/>
      <c r="AR62" s="292">
        <f>IF(IF(ISBLANK(AP$31),0,VLOOKUP(AP62,RFR!$B$8:$I$108,VLOOKUP('Market Risk (Interest Rate_MD)'!AP$31,RC_Summary!$F$18:$G$24,2,0),0))&lt;0,0,IF(ISBLANK(AP$31),0,VLOOKUP(AP62,RFR!$B$8:$I$108,VLOOKUP('Market Risk (Interest Rate_MD)'!AP$31,RC_Summary!$F$18:$G$24,2,0),0)))</f>
        <v>0</v>
      </c>
      <c r="AS62" s="295">
        <f>RC_Summary!$D36</f>
        <v>0.25</v>
      </c>
      <c r="AT62" s="295">
        <f>RC_Summary!$C36</f>
        <v>-0.2</v>
      </c>
      <c r="AU62" s="294">
        <f t="shared" si="43"/>
        <v>0</v>
      </c>
      <c r="AV62" s="294">
        <f t="shared" si="44"/>
        <v>0</v>
      </c>
      <c r="AW62" s="305">
        <f t="shared" si="45"/>
        <v>0</v>
      </c>
      <c r="AX62" s="305">
        <f t="shared" si="46"/>
        <v>0</v>
      </c>
      <c r="AY62" s="69"/>
      <c r="AZ62" s="157">
        <v>27</v>
      </c>
      <c r="BA62" s="443"/>
      <c r="BB62" s="292">
        <f>IF(IF(ISBLANK(AZ$31),0,VLOOKUP(AZ62,RFR!$B$8:$I$108,VLOOKUP('Market Risk (Interest Rate_MD)'!AZ$31,RC_Summary!$F$18:$G$24,2,0),0))&lt;0,0,IF(ISBLANK(AZ$31),0,VLOOKUP(AZ62,RFR!$B$8:$I$108,VLOOKUP('Market Risk (Interest Rate_MD)'!AZ$31,RC_Summary!$F$18:$G$24,2,0),0)))</f>
        <v>0</v>
      </c>
      <c r="BC62" s="295">
        <f>RC_Summary!$D36</f>
        <v>0.25</v>
      </c>
      <c r="BD62" s="295">
        <f>RC_Summary!$C36</f>
        <v>-0.2</v>
      </c>
      <c r="BE62" s="294">
        <f t="shared" si="47"/>
        <v>0</v>
      </c>
      <c r="BF62" s="294">
        <f t="shared" si="48"/>
        <v>0</v>
      </c>
      <c r="BG62" s="305">
        <f t="shared" si="49"/>
        <v>0</v>
      </c>
      <c r="BH62" s="305">
        <f t="shared" si="50"/>
        <v>0</v>
      </c>
      <c r="BI62" s="69"/>
      <c r="BJ62" s="157">
        <v>27</v>
      </c>
      <c r="BK62" s="443"/>
      <c r="BL62" s="292">
        <f>IF(IF(ISBLANK(BJ$31),0,VLOOKUP(BJ62,RFR!$B$8:$I$108,VLOOKUP('Market Risk (Interest Rate_MD)'!BJ$31,RC_Summary!$F$18:$G$24,2,0),0))&lt;0,0,IF(ISBLANK(BJ$31),0,VLOOKUP(BJ62,RFR!$B$8:$I$108,VLOOKUP('Market Risk (Interest Rate_MD)'!BJ$31,RC_Summary!$F$18:$G$24,2,0),0)))</f>
        <v>0</v>
      </c>
      <c r="BM62" s="295">
        <f>RC_Summary!$D36</f>
        <v>0.25</v>
      </c>
      <c r="BN62" s="295">
        <f>RC_Summary!$C36</f>
        <v>-0.2</v>
      </c>
      <c r="BO62" s="294">
        <f t="shared" si="51"/>
        <v>0</v>
      </c>
      <c r="BP62" s="294">
        <f t="shared" si="52"/>
        <v>0</v>
      </c>
      <c r="BQ62" s="305">
        <f t="shared" si="53"/>
        <v>0</v>
      </c>
      <c r="BR62" s="480">
        <f t="shared" si="54"/>
        <v>0</v>
      </c>
      <c r="BS62" s="472"/>
      <c r="BT62" s="472"/>
      <c r="BU62" s="472"/>
      <c r="BV62" s="472"/>
      <c r="BW62" s="472"/>
      <c r="BX62" s="472"/>
      <c r="BY62" s="472"/>
      <c r="BZ62" s="472"/>
      <c r="CA62" s="472"/>
      <c r="CB62" s="472"/>
      <c r="CC62" s="472"/>
      <c r="CD62" s="472"/>
      <c r="CE62" s="472"/>
      <c r="CF62" s="472"/>
      <c r="CG62" s="472"/>
      <c r="CH62" s="472"/>
      <c r="CI62" s="472"/>
      <c r="CJ62" s="472"/>
      <c r="CK62" s="472"/>
      <c r="CL62" s="472"/>
      <c r="CM62" s="472"/>
      <c r="CN62" s="472"/>
      <c r="CO62" s="472"/>
      <c r="CP62" s="472"/>
      <c r="CQ62" s="472"/>
      <c r="CR62" s="472"/>
      <c r="CS62" s="472"/>
      <c r="CT62" s="472"/>
      <c r="CU62" s="472"/>
      <c r="CV62" s="472"/>
      <c r="CW62" s="472"/>
      <c r="CX62" s="472"/>
      <c r="CY62" s="472"/>
      <c r="CZ62" s="472"/>
      <c r="DA62" s="472"/>
      <c r="DB62" s="472"/>
      <c r="DC62" s="472"/>
      <c r="DD62" s="472"/>
      <c r="DE62" s="472"/>
      <c r="DF62" s="472"/>
      <c r="DG62" s="472"/>
      <c r="DH62" s="472"/>
      <c r="DI62" s="472"/>
      <c r="DJ62" s="472"/>
      <c r="DK62" s="472"/>
      <c r="DL62" s="472"/>
      <c r="DM62" s="472"/>
      <c r="DN62" s="472"/>
      <c r="DO62" s="472"/>
      <c r="DP62" s="472"/>
      <c r="DQ62" s="472"/>
      <c r="DR62" s="472"/>
      <c r="DS62" s="472"/>
      <c r="DT62" s="472"/>
      <c r="DU62" s="472"/>
      <c r="DV62" s="472"/>
      <c r="DW62" s="472"/>
      <c r="DX62" s="472"/>
      <c r="DY62" s="472"/>
      <c r="DZ62" s="472"/>
      <c r="EA62" s="472"/>
      <c r="EB62" s="472"/>
      <c r="EC62" s="472"/>
      <c r="ED62" s="472"/>
      <c r="EE62" s="472"/>
      <c r="EF62" s="472"/>
      <c r="EG62" s="472"/>
      <c r="EH62" s="472"/>
      <c r="EI62" s="472"/>
      <c r="EJ62" s="472"/>
      <c r="EK62" s="472"/>
      <c r="EL62" s="472"/>
      <c r="EM62" s="472"/>
      <c r="EN62" s="472"/>
      <c r="EO62" s="472"/>
      <c r="EP62" s="472"/>
      <c r="EQ62" s="472"/>
      <c r="ER62" s="472"/>
      <c r="ES62" s="472"/>
      <c r="ET62" s="472"/>
      <c r="EU62" s="472"/>
      <c r="EV62" s="472"/>
      <c r="EW62" s="472"/>
      <c r="EX62" s="472"/>
      <c r="EY62" s="472"/>
      <c r="EZ62" s="472"/>
      <c r="FA62" s="472"/>
      <c r="FB62" s="472"/>
      <c r="FC62" s="472"/>
      <c r="FD62" s="472"/>
      <c r="FE62" s="472"/>
      <c r="FF62" s="472"/>
      <c r="FG62" s="472"/>
      <c r="FH62" s="472"/>
      <c r="FI62" s="472"/>
      <c r="FJ62" s="472"/>
      <c r="FK62" s="472"/>
      <c r="FL62" s="472"/>
      <c r="FM62" s="472"/>
      <c r="FN62" s="472"/>
      <c r="FO62" s="472"/>
      <c r="FP62" s="472"/>
      <c r="FQ62" s="472"/>
      <c r="FR62" s="472"/>
      <c r="FS62" s="472"/>
      <c r="FT62" s="472"/>
      <c r="FU62" s="472"/>
      <c r="FV62" s="472"/>
      <c r="FW62" s="472"/>
      <c r="FX62" s="472"/>
      <c r="FY62" s="472"/>
      <c r="FZ62" s="472"/>
      <c r="GA62" s="472"/>
      <c r="GB62" s="472"/>
      <c r="GC62" s="472"/>
      <c r="GD62" s="472"/>
      <c r="GE62" s="472"/>
      <c r="GF62" s="472"/>
      <c r="GG62" s="472"/>
      <c r="GH62" s="472"/>
      <c r="GI62" s="472"/>
      <c r="GJ62" s="472"/>
      <c r="GK62" s="472"/>
      <c r="GL62" s="472"/>
      <c r="GM62" s="472"/>
      <c r="GN62" s="472"/>
      <c r="GO62" s="472"/>
      <c r="GP62" s="472"/>
      <c r="GQ62" s="472"/>
      <c r="GR62" s="472"/>
      <c r="GS62" s="472"/>
      <c r="GT62" s="472"/>
      <c r="GU62" s="472"/>
      <c r="GV62" s="472"/>
      <c r="GW62" s="472"/>
      <c r="GX62" s="472"/>
      <c r="GY62" s="472"/>
      <c r="GZ62" s="472"/>
      <c r="HA62" s="472"/>
      <c r="HB62" s="472"/>
      <c r="HC62" s="472"/>
      <c r="HD62" s="472"/>
      <c r="HE62" s="472"/>
      <c r="HF62" s="472"/>
      <c r="HG62" s="472"/>
      <c r="HH62" s="472"/>
      <c r="HI62" s="472"/>
      <c r="HJ62" s="472"/>
      <c r="HK62" s="472"/>
      <c r="HL62" s="472"/>
      <c r="HM62" s="472"/>
      <c r="HN62" s="472"/>
      <c r="HO62" s="472"/>
      <c r="HP62" s="472"/>
      <c r="HQ62" s="472"/>
      <c r="HR62" s="472"/>
      <c r="HS62" s="472"/>
      <c r="HT62" s="472"/>
      <c r="HU62" s="472"/>
      <c r="HV62" s="472"/>
      <c r="HW62" s="472"/>
      <c r="HX62" s="472"/>
      <c r="HY62" s="472"/>
      <c r="HZ62" s="472"/>
      <c r="IA62" s="472"/>
      <c r="IB62" s="472"/>
      <c r="IC62" s="472"/>
      <c r="ID62" s="472"/>
      <c r="IE62" s="472"/>
      <c r="IF62" s="472"/>
      <c r="IG62" s="472"/>
      <c r="IH62" s="472"/>
      <c r="II62" s="472"/>
      <c r="IJ62" s="472"/>
      <c r="IK62" s="472"/>
      <c r="IL62" s="472"/>
      <c r="IM62" s="472"/>
      <c r="IN62" s="472"/>
      <c r="IO62" s="472"/>
      <c r="IP62" s="472"/>
      <c r="IQ62" s="472"/>
      <c r="IR62" s="472"/>
      <c r="IS62" s="472"/>
      <c r="IT62" s="472"/>
      <c r="IU62" s="472"/>
      <c r="IV62" s="472"/>
      <c r="IW62" s="472"/>
      <c r="IX62" s="472"/>
      <c r="IY62" s="472"/>
      <c r="IZ62" s="472"/>
      <c r="JA62" s="472"/>
      <c r="JB62" s="472"/>
      <c r="JC62" s="472"/>
      <c r="JD62" s="472"/>
      <c r="JE62" s="472"/>
      <c r="JF62" s="472"/>
      <c r="JG62" s="472"/>
      <c r="JH62" s="472"/>
      <c r="JI62" s="472"/>
      <c r="JJ62" s="472"/>
      <c r="JK62" s="472"/>
      <c r="JL62" s="472"/>
      <c r="JM62" s="472"/>
      <c r="JN62" s="472"/>
      <c r="JO62" s="472"/>
      <c r="JP62" s="472"/>
      <c r="JQ62" s="472"/>
      <c r="JR62" s="472"/>
      <c r="JS62" s="472"/>
      <c r="JT62" s="472"/>
      <c r="JU62" s="472"/>
      <c r="JV62" s="472"/>
      <c r="JW62" s="472"/>
      <c r="JX62" s="472"/>
      <c r="JY62" s="472"/>
      <c r="JZ62" s="472"/>
      <c r="KA62" s="472"/>
      <c r="KB62" s="472"/>
      <c r="KC62" s="472"/>
      <c r="KD62" s="472"/>
      <c r="KE62" s="472"/>
      <c r="KF62" s="472"/>
      <c r="KG62" s="472"/>
      <c r="KH62" s="472"/>
      <c r="KI62" s="472"/>
      <c r="KJ62" s="472"/>
      <c r="KK62" s="472"/>
      <c r="KL62" s="472"/>
      <c r="KM62" s="472"/>
      <c r="KN62" s="472"/>
      <c r="KO62" s="472"/>
      <c r="KP62" s="472"/>
      <c r="KQ62" s="472"/>
      <c r="KR62" s="472"/>
      <c r="KS62" s="472"/>
      <c r="KT62" s="472"/>
      <c r="KU62" s="472"/>
      <c r="KV62" s="472"/>
      <c r="KW62" s="472"/>
      <c r="KX62" s="472"/>
      <c r="KY62" s="472"/>
      <c r="KZ62" s="472"/>
      <c r="LA62" s="472"/>
      <c r="LB62" s="472"/>
      <c r="LC62" s="472"/>
      <c r="LD62" s="472"/>
      <c r="LE62" s="472"/>
      <c r="LF62" s="472"/>
      <c r="LG62" s="472"/>
      <c r="LH62" s="472"/>
      <c r="LI62" s="472"/>
      <c r="LJ62" s="472"/>
      <c r="LK62" s="472"/>
      <c r="LL62" s="472"/>
      <c r="LM62" s="472"/>
      <c r="LN62" s="472"/>
      <c r="LO62" s="472"/>
      <c r="LP62" s="472"/>
      <c r="LQ62" s="472"/>
      <c r="LR62" s="472"/>
      <c r="LS62" s="472"/>
      <c r="LT62" s="472"/>
      <c r="LU62" s="472"/>
      <c r="LV62" s="472"/>
      <c r="LW62" s="472"/>
      <c r="LX62" s="472"/>
      <c r="LY62" s="472"/>
      <c r="LZ62" s="472"/>
      <c r="MA62" s="472"/>
      <c r="MB62" s="472"/>
      <c r="MC62" s="472"/>
      <c r="MD62" s="472"/>
      <c r="ME62" s="472"/>
      <c r="MF62" s="472"/>
      <c r="MG62" s="472"/>
      <c r="MH62" s="472"/>
      <c r="MI62" s="472"/>
      <c r="MJ62" s="472"/>
      <c r="MK62" s="472"/>
      <c r="ML62" s="472"/>
      <c r="MM62" s="472"/>
      <c r="MN62" s="472"/>
      <c r="MO62" s="472"/>
      <c r="MP62" s="472"/>
      <c r="MQ62" s="472"/>
      <c r="MR62" s="472"/>
      <c r="MS62" s="472"/>
      <c r="MT62" s="472"/>
      <c r="MU62" s="472"/>
      <c r="MV62" s="472"/>
      <c r="MW62" s="472"/>
      <c r="MX62" s="472"/>
      <c r="MY62" s="472"/>
      <c r="MZ62" s="472"/>
      <c r="NA62" s="472"/>
    </row>
    <row r="63" spans="1:365" s="305" customFormat="1" x14ac:dyDescent="0.3">
      <c r="A63" s="472"/>
      <c r="B63" s="157">
        <v>28</v>
      </c>
      <c r="C63" s="443"/>
      <c r="D63" s="292">
        <f>RFR!$C37</f>
        <v>0</v>
      </c>
      <c r="E63" s="293">
        <f>RC_Summary!$D37</f>
        <v>0.25</v>
      </c>
      <c r="F63" s="293">
        <f>RC_Summary!$C37</f>
        <v>-0.2</v>
      </c>
      <c r="G63" s="294">
        <f t="shared" si="1"/>
        <v>0</v>
      </c>
      <c r="H63" s="294">
        <f t="shared" si="2"/>
        <v>0</v>
      </c>
      <c r="I63" s="391">
        <f t="shared" si="29"/>
        <v>0</v>
      </c>
      <c r="J63" s="391">
        <f t="shared" si="30"/>
        <v>0</v>
      </c>
      <c r="K63" s="69"/>
      <c r="L63" s="157">
        <v>28</v>
      </c>
      <c r="M63" s="443"/>
      <c r="N63" s="292">
        <f>IF(IF(ISBLANK(L$31),0,VLOOKUP(L63,RFR!$B$8:$I$108,VLOOKUP('Market Risk (Interest Rate_MD)'!$L$31,RC_Summary!$F$18:$G$24,2,0),0))&lt;0,0,IF(ISBLANK(L$31),0,VLOOKUP(L63,RFR!$B$8:$I$108,VLOOKUP('Market Risk (Interest Rate_MD)'!$L$31,RC_Summary!$F$18:$G$24,2,0),0)))</f>
        <v>0</v>
      </c>
      <c r="O63" s="295">
        <f>RC_Summary!$D37</f>
        <v>0.25</v>
      </c>
      <c r="P63" s="295">
        <f>RC_Summary!$C37</f>
        <v>-0.2</v>
      </c>
      <c r="Q63" s="294">
        <f t="shared" si="31"/>
        <v>0</v>
      </c>
      <c r="R63" s="294">
        <f t="shared" si="32"/>
        <v>0</v>
      </c>
      <c r="S63" s="305">
        <f t="shared" si="33"/>
        <v>0</v>
      </c>
      <c r="T63" s="305">
        <f t="shared" si="34"/>
        <v>0</v>
      </c>
      <c r="U63" s="69"/>
      <c r="V63" s="157">
        <v>28</v>
      </c>
      <c r="W63" s="443"/>
      <c r="X63" s="292">
        <f>IF(IF(ISBLANK(V$31),0,VLOOKUP(V63,RFR!$B$8:$I$108,VLOOKUP('Market Risk (Interest Rate_MD)'!V$31,RC_Summary!$F$18:$G$24,2,0),0))&lt;0,0,IF(ISBLANK(V$31),0,VLOOKUP(V63,RFR!$B$8:$I$108,VLOOKUP('Market Risk (Interest Rate_MD)'!V$31,RC_Summary!$F$18:$G$24,2,0),0)))</f>
        <v>0</v>
      </c>
      <c r="Y63" s="295">
        <f>RC_Summary!$D37</f>
        <v>0.25</v>
      </c>
      <c r="Z63" s="295">
        <f>RC_Summary!$C37</f>
        <v>-0.2</v>
      </c>
      <c r="AA63" s="294">
        <f t="shared" si="35"/>
        <v>0</v>
      </c>
      <c r="AB63" s="294">
        <f t="shared" si="36"/>
        <v>0</v>
      </c>
      <c r="AC63" s="305">
        <f t="shared" si="37"/>
        <v>0</v>
      </c>
      <c r="AD63" s="305">
        <f t="shared" si="38"/>
        <v>0</v>
      </c>
      <c r="AE63" s="69"/>
      <c r="AF63" s="157">
        <v>28</v>
      </c>
      <c r="AG63" s="443"/>
      <c r="AH63" s="292">
        <f>IF(IF(ISBLANK(AF$31),0,VLOOKUP(AF63,RFR!$B$8:$I$108,VLOOKUP('Market Risk (Interest Rate_MD)'!AF$31,RC_Summary!$F$18:$G$24,2,0),0))&lt;0,0,IF(ISBLANK(AF$31),0,VLOOKUP(AF63,RFR!$B$8:$I$108,VLOOKUP('Market Risk (Interest Rate_MD)'!AF$31,RC_Summary!$F$18:$G$24,2,0),0)))</f>
        <v>0</v>
      </c>
      <c r="AI63" s="295">
        <f>RC_Summary!$D37</f>
        <v>0.25</v>
      </c>
      <c r="AJ63" s="295">
        <f>RC_Summary!$C37</f>
        <v>-0.2</v>
      </c>
      <c r="AK63" s="294">
        <f t="shared" si="39"/>
        <v>0</v>
      </c>
      <c r="AL63" s="294">
        <f t="shared" si="40"/>
        <v>0</v>
      </c>
      <c r="AM63" s="305">
        <f t="shared" si="41"/>
        <v>0</v>
      </c>
      <c r="AN63" s="305">
        <f t="shared" si="42"/>
        <v>0</v>
      </c>
      <c r="AO63" s="69"/>
      <c r="AP63" s="157">
        <v>28</v>
      </c>
      <c r="AQ63" s="443"/>
      <c r="AR63" s="292">
        <f>IF(IF(ISBLANK(AP$31),0,VLOOKUP(AP63,RFR!$B$8:$I$108,VLOOKUP('Market Risk (Interest Rate_MD)'!AP$31,RC_Summary!$F$18:$G$24,2,0),0))&lt;0,0,IF(ISBLANK(AP$31),0,VLOOKUP(AP63,RFR!$B$8:$I$108,VLOOKUP('Market Risk (Interest Rate_MD)'!AP$31,RC_Summary!$F$18:$G$24,2,0),0)))</f>
        <v>0</v>
      </c>
      <c r="AS63" s="295">
        <f>RC_Summary!$D37</f>
        <v>0.25</v>
      </c>
      <c r="AT63" s="295">
        <f>RC_Summary!$C37</f>
        <v>-0.2</v>
      </c>
      <c r="AU63" s="294">
        <f t="shared" si="43"/>
        <v>0</v>
      </c>
      <c r="AV63" s="294">
        <f t="shared" si="44"/>
        <v>0</v>
      </c>
      <c r="AW63" s="305">
        <f t="shared" si="45"/>
        <v>0</v>
      </c>
      <c r="AX63" s="305">
        <f t="shared" si="46"/>
        <v>0</v>
      </c>
      <c r="AY63" s="69"/>
      <c r="AZ63" s="157">
        <v>28</v>
      </c>
      <c r="BA63" s="443"/>
      <c r="BB63" s="292">
        <f>IF(IF(ISBLANK(AZ$31),0,VLOOKUP(AZ63,RFR!$B$8:$I$108,VLOOKUP('Market Risk (Interest Rate_MD)'!AZ$31,RC_Summary!$F$18:$G$24,2,0),0))&lt;0,0,IF(ISBLANK(AZ$31),0,VLOOKUP(AZ63,RFR!$B$8:$I$108,VLOOKUP('Market Risk (Interest Rate_MD)'!AZ$31,RC_Summary!$F$18:$G$24,2,0),0)))</f>
        <v>0</v>
      </c>
      <c r="BC63" s="295">
        <f>RC_Summary!$D37</f>
        <v>0.25</v>
      </c>
      <c r="BD63" s="295">
        <f>RC_Summary!$C37</f>
        <v>-0.2</v>
      </c>
      <c r="BE63" s="294">
        <f t="shared" si="47"/>
        <v>0</v>
      </c>
      <c r="BF63" s="294">
        <f t="shared" si="48"/>
        <v>0</v>
      </c>
      <c r="BG63" s="305">
        <f t="shared" si="49"/>
        <v>0</v>
      </c>
      <c r="BH63" s="305">
        <f t="shared" si="50"/>
        <v>0</v>
      </c>
      <c r="BI63" s="69"/>
      <c r="BJ63" s="157">
        <v>28</v>
      </c>
      <c r="BK63" s="443"/>
      <c r="BL63" s="292">
        <f>IF(IF(ISBLANK(BJ$31),0,VLOOKUP(BJ63,RFR!$B$8:$I$108,VLOOKUP('Market Risk (Interest Rate_MD)'!BJ$31,RC_Summary!$F$18:$G$24,2,0),0))&lt;0,0,IF(ISBLANK(BJ$31),0,VLOOKUP(BJ63,RFR!$B$8:$I$108,VLOOKUP('Market Risk (Interest Rate_MD)'!BJ$31,RC_Summary!$F$18:$G$24,2,0),0)))</f>
        <v>0</v>
      </c>
      <c r="BM63" s="295">
        <f>RC_Summary!$D37</f>
        <v>0.25</v>
      </c>
      <c r="BN63" s="295">
        <f>RC_Summary!$C37</f>
        <v>-0.2</v>
      </c>
      <c r="BO63" s="294">
        <f t="shared" si="51"/>
        <v>0</v>
      </c>
      <c r="BP63" s="294">
        <f t="shared" si="52"/>
        <v>0</v>
      </c>
      <c r="BQ63" s="305">
        <f t="shared" si="53"/>
        <v>0</v>
      </c>
      <c r="BR63" s="480">
        <f t="shared" si="54"/>
        <v>0</v>
      </c>
      <c r="BS63" s="472"/>
      <c r="BT63" s="472"/>
      <c r="BU63" s="472"/>
      <c r="BV63" s="472"/>
      <c r="BW63" s="472"/>
      <c r="BX63" s="472"/>
      <c r="BY63" s="472"/>
      <c r="BZ63" s="472"/>
      <c r="CA63" s="472"/>
      <c r="CB63" s="472"/>
      <c r="CC63" s="472"/>
      <c r="CD63" s="472"/>
      <c r="CE63" s="472"/>
      <c r="CF63" s="472"/>
      <c r="CG63" s="472"/>
      <c r="CH63" s="472"/>
      <c r="CI63" s="472"/>
      <c r="CJ63" s="472"/>
      <c r="CK63" s="472"/>
      <c r="CL63" s="472"/>
      <c r="CM63" s="472"/>
      <c r="CN63" s="472"/>
      <c r="CO63" s="472"/>
      <c r="CP63" s="472"/>
      <c r="CQ63" s="472"/>
      <c r="CR63" s="472"/>
      <c r="CS63" s="472"/>
      <c r="CT63" s="472"/>
      <c r="CU63" s="472"/>
      <c r="CV63" s="472"/>
      <c r="CW63" s="472"/>
      <c r="CX63" s="472"/>
      <c r="CY63" s="472"/>
      <c r="CZ63" s="472"/>
      <c r="DA63" s="472"/>
      <c r="DB63" s="472"/>
      <c r="DC63" s="472"/>
      <c r="DD63" s="472"/>
      <c r="DE63" s="472"/>
      <c r="DF63" s="472"/>
      <c r="DG63" s="472"/>
      <c r="DH63" s="472"/>
      <c r="DI63" s="472"/>
      <c r="DJ63" s="472"/>
      <c r="DK63" s="472"/>
      <c r="DL63" s="472"/>
      <c r="DM63" s="472"/>
      <c r="DN63" s="472"/>
      <c r="DO63" s="472"/>
      <c r="DP63" s="472"/>
      <c r="DQ63" s="472"/>
      <c r="DR63" s="472"/>
      <c r="DS63" s="472"/>
      <c r="DT63" s="472"/>
      <c r="DU63" s="472"/>
      <c r="DV63" s="472"/>
      <c r="DW63" s="472"/>
      <c r="DX63" s="472"/>
      <c r="DY63" s="472"/>
      <c r="DZ63" s="472"/>
      <c r="EA63" s="472"/>
      <c r="EB63" s="472"/>
      <c r="EC63" s="472"/>
      <c r="ED63" s="472"/>
      <c r="EE63" s="472"/>
      <c r="EF63" s="472"/>
      <c r="EG63" s="472"/>
      <c r="EH63" s="472"/>
      <c r="EI63" s="472"/>
      <c r="EJ63" s="472"/>
      <c r="EK63" s="472"/>
      <c r="EL63" s="472"/>
      <c r="EM63" s="472"/>
      <c r="EN63" s="472"/>
      <c r="EO63" s="472"/>
      <c r="EP63" s="472"/>
      <c r="EQ63" s="472"/>
      <c r="ER63" s="472"/>
      <c r="ES63" s="472"/>
      <c r="ET63" s="472"/>
      <c r="EU63" s="472"/>
      <c r="EV63" s="472"/>
      <c r="EW63" s="472"/>
      <c r="EX63" s="472"/>
      <c r="EY63" s="472"/>
      <c r="EZ63" s="472"/>
      <c r="FA63" s="472"/>
      <c r="FB63" s="472"/>
      <c r="FC63" s="472"/>
      <c r="FD63" s="472"/>
      <c r="FE63" s="472"/>
      <c r="FF63" s="472"/>
      <c r="FG63" s="472"/>
      <c r="FH63" s="472"/>
      <c r="FI63" s="472"/>
      <c r="FJ63" s="472"/>
      <c r="FK63" s="472"/>
      <c r="FL63" s="472"/>
      <c r="FM63" s="472"/>
      <c r="FN63" s="472"/>
      <c r="FO63" s="472"/>
      <c r="FP63" s="472"/>
      <c r="FQ63" s="472"/>
      <c r="FR63" s="472"/>
      <c r="FS63" s="472"/>
      <c r="FT63" s="472"/>
      <c r="FU63" s="472"/>
      <c r="FV63" s="472"/>
      <c r="FW63" s="472"/>
      <c r="FX63" s="472"/>
      <c r="FY63" s="472"/>
      <c r="FZ63" s="472"/>
      <c r="GA63" s="472"/>
      <c r="GB63" s="472"/>
      <c r="GC63" s="472"/>
      <c r="GD63" s="472"/>
      <c r="GE63" s="472"/>
      <c r="GF63" s="472"/>
      <c r="GG63" s="472"/>
      <c r="GH63" s="472"/>
      <c r="GI63" s="472"/>
      <c r="GJ63" s="472"/>
      <c r="GK63" s="472"/>
      <c r="GL63" s="472"/>
      <c r="GM63" s="472"/>
      <c r="GN63" s="472"/>
      <c r="GO63" s="472"/>
      <c r="GP63" s="472"/>
      <c r="GQ63" s="472"/>
      <c r="GR63" s="472"/>
      <c r="GS63" s="472"/>
      <c r="GT63" s="472"/>
      <c r="GU63" s="472"/>
      <c r="GV63" s="472"/>
      <c r="GW63" s="472"/>
      <c r="GX63" s="472"/>
      <c r="GY63" s="472"/>
      <c r="GZ63" s="472"/>
      <c r="HA63" s="472"/>
      <c r="HB63" s="472"/>
      <c r="HC63" s="472"/>
      <c r="HD63" s="472"/>
      <c r="HE63" s="472"/>
      <c r="HF63" s="472"/>
      <c r="HG63" s="472"/>
      <c r="HH63" s="472"/>
      <c r="HI63" s="472"/>
      <c r="HJ63" s="472"/>
      <c r="HK63" s="472"/>
      <c r="HL63" s="472"/>
      <c r="HM63" s="472"/>
      <c r="HN63" s="472"/>
      <c r="HO63" s="472"/>
      <c r="HP63" s="472"/>
      <c r="HQ63" s="472"/>
      <c r="HR63" s="472"/>
      <c r="HS63" s="472"/>
      <c r="HT63" s="472"/>
      <c r="HU63" s="472"/>
      <c r="HV63" s="472"/>
      <c r="HW63" s="472"/>
      <c r="HX63" s="472"/>
      <c r="HY63" s="472"/>
      <c r="HZ63" s="472"/>
      <c r="IA63" s="472"/>
      <c r="IB63" s="472"/>
      <c r="IC63" s="472"/>
      <c r="ID63" s="472"/>
      <c r="IE63" s="472"/>
      <c r="IF63" s="472"/>
      <c r="IG63" s="472"/>
      <c r="IH63" s="472"/>
      <c r="II63" s="472"/>
      <c r="IJ63" s="472"/>
      <c r="IK63" s="472"/>
      <c r="IL63" s="472"/>
      <c r="IM63" s="472"/>
      <c r="IN63" s="472"/>
      <c r="IO63" s="472"/>
      <c r="IP63" s="472"/>
      <c r="IQ63" s="472"/>
      <c r="IR63" s="472"/>
      <c r="IS63" s="472"/>
      <c r="IT63" s="472"/>
      <c r="IU63" s="472"/>
      <c r="IV63" s="472"/>
      <c r="IW63" s="472"/>
      <c r="IX63" s="472"/>
      <c r="IY63" s="472"/>
      <c r="IZ63" s="472"/>
      <c r="JA63" s="472"/>
      <c r="JB63" s="472"/>
      <c r="JC63" s="472"/>
      <c r="JD63" s="472"/>
      <c r="JE63" s="472"/>
      <c r="JF63" s="472"/>
      <c r="JG63" s="472"/>
      <c r="JH63" s="472"/>
      <c r="JI63" s="472"/>
      <c r="JJ63" s="472"/>
      <c r="JK63" s="472"/>
      <c r="JL63" s="472"/>
      <c r="JM63" s="472"/>
      <c r="JN63" s="472"/>
      <c r="JO63" s="472"/>
      <c r="JP63" s="472"/>
      <c r="JQ63" s="472"/>
      <c r="JR63" s="472"/>
      <c r="JS63" s="472"/>
      <c r="JT63" s="472"/>
      <c r="JU63" s="472"/>
      <c r="JV63" s="472"/>
      <c r="JW63" s="472"/>
      <c r="JX63" s="472"/>
      <c r="JY63" s="472"/>
      <c r="JZ63" s="472"/>
      <c r="KA63" s="472"/>
      <c r="KB63" s="472"/>
      <c r="KC63" s="472"/>
      <c r="KD63" s="472"/>
      <c r="KE63" s="472"/>
      <c r="KF63" s="472"/>
      <c r="KG63" s="472"/>
      <c r="KH63" s="472"/>
      <c r="KI63" s="472"/>
      <c r="KJ63" s="472"/>
      <c r="KK63" s="472"/>
      <c r="KL63" s="472"/>
      <c r="KM63" s="472"/>
      <c r="KN63" s="472"/>
      <c r="KO63" s="472"/>
      <c r="KP63" s="472"/>
      <c r="KQ63" s="472"/>
      <c r="KR63" s="472"/>
      <c r="KS63" s="472"/>
      <c r="KT63" s="472"/>
      <c r="KU63" s="472"/>
      <c r="KV63" s="472"/>
      <c r="KW63" s="472"/>
      <c r="KX63" s="472"/>
      <c r="KY63" s="472"/>
      <c r="KZ63" s="472"/>
      <c r="LA63" s="472"/>
      <c r="LB63" s="472"/>
      <c r="LC63" s="472"/>
      <c r="LD63" s="472"/>
      <c r="LE63" s="472"/>
      <c r="LF63" s="472"/>
      <c r="LG63" s="472"/>
      <c r="LH63" s="472"/>
      <c r="LI63" s="472"/>
      <c r="LJ63" s="472"/>
      <c r="LK63" s="472"/>
      <c r="LL63" s="472"/>
      <c r="LM63" s="472"/>
      <c r="LN63" s="472"/>
      <c r="LO63" s="472"/>
      <c r="LP63" s="472"/>
      <c r="LQ63" s="472"/>
      <c r="LR63" s="472"/>
      <c r="LS63" s="472"/>
      <c r="LT63" s="472"/>
      <c r="LU63" s="472"/>
      <c r="LV63" s="472"/>
      <c r="LW63" s="472"/>
      <c r="LX63" s="472"/>
      <c r="LY63" s="472"/>
      <c r="LZ63" s="472"/>
      <c r="MA63" s="472"/>
      <c r="MB63" s="472"/>
      <c r="MC63" s="472"/>
      <c r="MD63" s="472"/>
      <c r="ME63" s="472"/>
      <c r="MF63" s="472"/>
      <c r="MG63" s="472"/>
      <c r="MH63" s="472"/>
      <c r="MI63" s="472"/>
      <c r="MJ63" s="472"/>
      <c r="MK63" s="472"/>
      <c r="ML63" s="472"/>
      <c r="MM63" s="472"/>
      <c r="MN63" s="472"/>
      <c r="MO63" s="472"/>
      <c r="MP63" s="472"/>
      <c r="MQ63" s="472"/>
      <c r="MR63" s="472"/>
      <c r="MS63" s="472"/>
      <c r="MT63" s="472"/>
      <c r="MU63" s="472"/>
      <c r="MV63" s="472"/>
      <c r="MW63" s="472"/>
      <c r="MX63" s="472"/>
      <c r="MY63" s="472"/>
      <c r="MZ63" s="472"/>
      <c r="NA63" s="472"/>
    </row>
    <row r="64" spans="1:365" s="305" customFormat="1" x14ac:dyDescent="0.3">
      <c r="A64" s="472"/>
      <c r="B64" s="157">
        <v>29</v>
      </c>
      <c r="C64" s="443"/>
      <c r="D64" s="292">
        <f>RFR!$C38</f>
        <v>0</v>
      </c>
      <c r="E64" s="293">
        <f>RC_Summary!$D38</f>
        <v>0.25</v>
      </c>
      <c r="F64" s="293">
        <f>RC_Summary!$C38</f>
        <v>-0.2</v>
      </c>
      <c r="G64" s="294">
        <f t="shared" si="1"/>
        <v>0</v>
      </c>
      <c r="H64" s="294">
        <f t="shared" si="2"/>
        <v>0</v>
      </c>
      <c r="I64" s="391">
        <f t="shared" si="29"/>
        <v>0</v>
      </c>
      <c r="J64" s="391">
        <f t="shared" si="30"/>
        <v>0</v>
      </c>
      <c r="K64" s="69"/>
      <c r="L64" s="157">
        <v>29</v>
      </c>
      <c r="M64" s="443"/>
      <c r="N64" s="292">
        <f>IF(IF(ISBLANK(L$31),0,VLOOKUP(L64,RFR!$B$8:$I$108,VLOOKUP('Market Risk (Interest Rate_MD)'!$L$31,RC_Summary!$F$18:$G$24,2,0),0))&lt;0,0,IF(ISBLANK(L$31),0,VLOOKUP(L64,RFR!$B$8:$I$108,VLOOKUP('Market Risk (Interest Rate_MD)'!$L$31,RC_Summary!$F$18:$G$24,2,0),0)))</f>
        <v>0</v>
      </c>
      <c r="O64" s="295">
        <f>RC_Summary!$D38</f>
        <v>0.25</v>
      </c>
      <c r="P64" s="295">
        <f>RC_Summary!$C38</f>
        <v>-0.2</v>
      </c>
      <c r="Q64" s="294">
        <f t="shared" si="31"/>
        <v>0</v>
      </c>
      <c r="R64" s="294">
        <f t="shared" si="32"/>
        <v>0</v>
      </c>
      <c r="S64" s="305">
        <f t="shared" si="33"/>
        <v>0</v>
      </c>
      <c r="T64" s="305">
        <f t="shared" si="34"/>
        <v>0</v>
      </c>
      <c r="U64" s="69"/>
      <c r="V64" s="157">
        <v>29</v>
      </c>
      <c r="W64" s="443"/>
      <c r="X64" s="292">
        <f>IF(IF(ISBLANK(V$31),0,VLOOKUP(V64,RFR!$B$8:$I$108,VLOOKUP('Market Risk (Interest Rate_MD)'!V$31,RC_Summary!$F$18:$G$24,2,0),0))&lt;0,0,IF(ISBLANK(V$31),0,VLOOKUP(V64,RFR!$B$8:$I$108,VLOOKUP('Market Risk (Interest Rate_MD)'!V$31,RC_Summary!$F$18:$G$24,2,0),0)))</f>
        <v>0</v>
      </c>
      <c r="Y64" s="295">
        <f>RC_Summary!$D38</f>
        <v>0.25</v>
      </c>
      <c r="Z64" s="295">
        <f>RC_Summary!$C38</f>
        <v>-0.2</v>
      </c>
      <c r="AA64" s="294">
        <f t="shared" si="35"/>
        <v>0</v>
      </c>
      <c r="AB64" s="294">
        <f t="shared" si="36"/>
        <v>0</v>
      </c>
      <c r="AC64" s="305">
        <f t="shared" si="37"/>
        <v>0</v>
      </c>
      <c r="AD64" s="305">
        <f t="shared" si="38"/>
        <v>0</v>
      </c>
      <c r="AE64" s="69"/>
      <c r="AF64" s="157">
        <v>29</v>
      </c>
      <c r="AG64" s="443"/>
      <c r="AH64" s="292">
        <f>IF(IF(ISBLANK(AF$31),0,VLOOKUP(AF64,RFR!$B$8:$I$108,VLOOKUP('Market Risk (Interest Rate_MD)'!AF$31,RC_Summary!$F$18:$G$24,2,0),0))&lt;0,0,IF(ISBLANK(AF$31),0,VLOOKUP(AF64,RFR!$B$8:$I$108,VLOOKUP('Market Risk (Interest Rate_MD)'!AF$31,RC_Summary!$F$18:$G$24,2,0),0)))</f>
        <v>0</v>
      </c>
      <c r="AI64" s="295">
        <f>RC_Summary!$D38</f>
        <v>0.25</v>
      </c>
      <c r="AJ64" s="295">
        <f>RC_Summary!$C38</f>
        <v>-0.2</v>
      </c>
      <c r="AK64" s="294">
        <f t="shared" si="39"/>
        <v>0</v>
      </c>
      <c r="AL64" s="294">
        <f t="shared" si="40"/>
        <v>0</v>
      </c>
      <c r="AM64" s="305">
        <f t="shared" si="41"/>
        <v>0</v>
      </c>
      <c r="AN64" s="305">
        <f t="shared" si="42"/>
        <v>0</v>
      </c>
      <c r="AO64" s="69"/>
      <c r="AP64" s="157">
        <v>29</v>
      </c>
      <c r="AQ64" s="443"/>
      <c r="AR64" s="292">
        <f>IF(IF(ISBLANK(AP$31),0,VLOOKUP(AP64,RFR!$B$8:$I$108,VLOOKUP('Market Risk (Interest Rate_MD)'!AP$31,RC_Summary!$F$18:$G$24,2,0),0))&lt;0,0,IF(ISBLANK(AP$31),0,VLOOKUP(AP64,RFR!$B$8:$I$108,VLOOKUP('Market Risk (Interest Rate_MD)'!AP$31,RC_Summary!$F$18:$G$24,2,0),0)))</f>
        <v>0</v>
      </c>
      <c r="AS64" s="295">
        <f>RC_Summary!$D38</f>
        <v>0.25</v>
      </c>
      <c r="AT64" s="295">
        <f>RC_Summary!$C38</f>
        <v>-0.2</v>
      </c>
      <c r="AU64" s="294">
        <f t="shared" si="43"/>
        <v>0</v>
      </c>
      <c r="AV64" s="294">
        <f t="shared" si="44"/>
        <v>0</v>
      </c>
      <c r="AW64" s="305">
        <f t="shared" si="45"/>
        <v>0</v>
      </c>
      <c r="AX64" s="305">
        <f t="shared" si="46"/>
        <v>0</v>
      </c>
      <c r="AY64" s="69"/>
      <c r="AZ64" s="157">
        <v>29</v>
      </c>
      <c r="BA64" s="443"/>
      <c r="BB64" s="292">
        <f>IF(IF(ISBLANK(AZ$31),0,VLOOKUP(AZ64,RFR!$B$8:$I$108,VLOOKUP('Market Risk (Interest Rate_MD)'!AZ$31,RC_Summary!$F$18:$G$24,2,0),0))&lt;0,0,IF(ISBLANK(AZ$31),0,VLOOKUP(AZ64,RFR!$B$8:$I$108,VLOOKUP('Market Risk (Interest Rate_MD)'!AZ$31,RC_Summary!$F$18:$G$24,2,0),0)))</f>
        <v>0</v>
      </c>
      <c r="BC64" s="295">
        <f>RC_Summary!$D38</f>
        <v>0.25</v>
      </c>
      <c r="BD64" s="295">
        <f>RC_Summary!$C38</f>
        <v>-0.2</v>
      </c>
      <c r="BE64" s="294">
        <f t="shared" si="47"/>
        <v>0</v>
      </c>
      <c r="BF64" s="294">
        <f t="shared" si="48"/>
        <v>0</v>
      </c>
      <c r="BG64" s="305">
        <f t="shared" si="49"/>
        <v>0</v>
      </c>
      <c r="BH64" s="305">
        <f t="shared" si="50"/>
        <v>0</v>
      </c>
      <c r="BI64" s="69"/>
      <c r="BJ64" s="157">
        <v>29</v>
      </c>
      <c r="BK64" s="443"/>
      <c r="BL64" s="292">
        <f>IF(IF(ISBLANK(BJ$31),0,VLOOKUP(BJ64,RFR!$B$8:$I$108,VLOOKUP('Market Risk (Interest Rate_MD)'!BJ$31,RC_Summary!$F$18:$G$24,2,0),0))&lt;0,0,IF(ISBLANK(BJ$31),0,VLOOKUP(BJ64,RFR!$B$8:$I$108,VLOOKUP('Market Risk (Interest Rate_MD)'!BJ$31,RC_Summary!$F$18:$G$24,2,0),0)))</f>
        <v>0</v>
      </c>
      <c r="BM64" s="295">
        <f>RC_Summary!$D38</f>
        <v>0.25</v>
      </c>
      <c r="BN64" s="295">
        <f>RC_Summary!$C38</f>
        <v>-0.2</v>
      </c>
      <c r="BO64" s="294">
        <f t="shared" si="51"/>
        <v>0</v>
      </c>
      <c r="BP64" s="294">
        <f t="shared" si="52"/>
        <v>0</v>
      </c>
      <c r="BQ64" s="305">
        <f t="shared" si="53"/>
        <v>0</v>
      </c>
      <c r="BR64" s="480">
        <f t="shared" si="54"/>
        <v>0</v>
      </c>
      <c r="BS64" s="472"/>
      <c r="BT64" s="472"/>
      <c r="BU64" s="472"/>
      <c r="BV64" s="472"/>
      <c r="BW64" s="472"/>
      <c r="BX64" s="472"/>
      <c r="BY64" s="472"/>
      <c r="BZ64" s="472"/>
      <c r="CA64" s="472"/>
      <c r="CB64" s="472"/>
      <c r="CC64" s="472"/>
      <c r="CD64" s="472"/>
      <c r="CE64" s="472"/>
      <c r="CF64" s="472"/>
      <c r="CG64" s="472"/>
      <c r="CH64" s="472"/>
      <c r="CI64" s="472"/>
      <c r="CJ64" s="472"/>
      <c r="CK64" s="472"/>
      <c r="CL64" s="472"/>
      <c r="CM64" s="472"/>
      <c r="CN64" s="472"/>
      <c r="CO64" s="472"/>
      <c r="CP64" s="472"/>
      <c r="CQ64" s="472"/>
      <c r="CR64" s="472"/>
      <c r="CS64" s="472"/>
      <c r="CT64" s="472"/>
      <c r="CU64" s="472"/>
      <c r="CV64" s="472"/>
      <c r="CW64" s="472"/>
      <c r="CX64" s="472"/>
      <c r="CY64" s="472"/>
      <c r="CZ64" s="472"/>
      <c r="DA64" s="472"/>
      <c r="DB64" s="472"/>
      <c r="DC64" s="472"/>
      <c r="DD64" s="472"/>
      <c r="DE64" s="472"/>
      <c r="DF64" s="472"/>
      <c r="DG64" s="472"/>
      <c r="DH64" s="472"/>
      <c r="DI64" s="472"/>
      <c r="DJ64" s="472"/>
      <c r="DK64" s="472"/>
      <c r="DL64" s="472"/>
      <c r="DM64" s="472"/>
      <c r="DN64" s="472"/>
      <c r="DO64" s="472"/>
      <c r="DP64" s="472"/>
      <c r="DQ64" s="472"/>
      <c r="DR64" s="472"/>
      <c r="DS64" s="472"/>
      <c r="DT64" s="472"/>
      <c r="DU64" s="472"/>
      <c r="DV64" s="472"/>
      <c r="DW64" s="472"/>
      <c r="DX64" s="472"/>
      <c r="DY64" s="472"/>
      <c r="DZ64" s="472"/>
      <c r="EA64" s="472"/>
      <c r="EB64" s="472"/>
      <c r="EC64" s="472"/>
      <c r="ED64" s="472"/>
      <c r="EE64" s="472"/>
      <c r="EF64" s="472"/>
      <c r="EG64" s="472"/>
      <c r="EH64" s="472"/>
      <c r="EI64" s="472"/>
      <c r="EJ64" s="472"/>
      <c r="EK64" s="472"/>
      <c r="EL64" s="472"/>
      <c r="EM64" s="472"/>
      <c r="EN64" s="472"/>
      <c r="EO64" s="472"/>
      <c r="EP64" s="472"/>
      <c r="EQ64" s="472"/>
      <c r="ER64" s="472"/>
      <c r="ES64" s="472"/>
      <c r="ET64" s="472"/>
      <c r="EU64" s="472"/>
      <c r="EV64" s="472"/>
      <c r="EW64" s="472"/>
      <c r="EX64" s="472"/>
      <c r="EY64" s="472"/>
      <c r="EZ64" s="472"/>
      <c r="FA64" s="472"/>
      <c r="FB64" s="472"/>
      <c r="FC64" s="472"/>
      <c r="FD64" s="472"/>
      <c r="FE64" s="472"/>
      <c r="FF64" s="472"/>
      <c r="FG64" s="472"/>
      <c r="FH64" s="472"/>
      <c r="FI64" s="472"/>
      <c r="FJ64" s="472"/>
      <c r="FK64" s="472"/>
      <c r="FL64" s="472"/>
      <c r="FM64" s="472"/>
      <c r="FN64" s="472"/>
      <c r="FO64" s="472"/>
      <c r="FP64" s="472"/>
      <c r="FQ64" s="472"/>
      <c r="FR64" s="472"/>
      <c r="FS64" s="472"/>
      <c r="FT64" s="472"/>
      <c r="FU64" s="472"/>
      <c r="FV64" s="472"/>
      <c r="FW64" s="472"/>
      <c r="FX64" s="472"/>
      <c r="FY64" s="472"/>
      <c r="FZ64" s="472"/>
      <c r="GA64" s="472"/>
      <c r="GB64" s="472"/>
      <c r="GC64" s="472"/>
      <c r="GD64" s="472"/>
      <c r="GE64" s="472"/>
      <c r="GF64" s="472"/>
      <c r="GG64" s="472"/>
      <c r="GH64" s="472"/>
      <c r="GI64" s="472"/>
      <c r="GJ64" s="472"/>
      <c r="GK64" s="472"/>
      <c r="GL64" s="472"/>
      <c r="GM64" s="472"/>
      <c r="GN64" s="472"/>
      <c r="GO64" s="472"/>
      <c r="GP64" s="472"/>
      <c r="GQ64" s="472"/>
      <c r="GR64" s="472"/>
      <c r="GS64" s="472"/>
      <c r="GT64" s="472"/>
      <c r="GU64" s="472"/>
      <c r="GV64" s="472"/>
      <c r="GW64" s="472"/>
      <c r="GX64" s="472"/>
      <c r="GY64" s="472"/>
      <c r="GZ64" s="472"/>
      <c r="HA64" s="472"/>
      <c r="HB64" s="472"/>
      <c r="HC64" s="472"/>
      <c r="HD64" s="472"/>
      <c r="HE64" s="472"/>
      <c r="HF64" s="472"/>
      <c r="HG64" s="472"/>
      <c r="HH64" s="472"/>
      <c r="HI64" s="472"/>
      <c r="HJ64" s="472"/>
      <c r="HK64" s="472"/>
      <c r="HL64" s="472"/>
      <c r="HM64" s="472"/>
      <c r="HN64" s="472"/>
      <c r="HO64" s="472"/>
      <c r="HP64" s="472"/>
      <c r="HQ64" s="472"/>
      <c r="HR64" s="472"/>
      <c r="HS64" s="472"/>
      <c r="HT64" s="472"/>
      <c r="HU64" s="472"/>
      <c r="HV64" s="472"/>
      <c r="HW64" s="472"/>
      <c r="HX64" s="472"/>
      <c r="HY64" s="472"/>
      <c r="HZ64" s="472"/>
      <c r="IA64" s="472"/>
      <c r="IB64" s="472"/>
      <c r="IC64" s="472"/>
      <c r="ID64" s="472"/>
      <c r="IE64" s="472"/>
      <c r="IF64" s="472"/>
      <c r="IG64" s="472"/>
      <c r="IH64" s="472"/>
      <c r="II64" s="472"/>
      <c r="IJ64" s="472"/>
      <c r="IK64" s="472"/>
      <c r="IL64" s="472"/>
      <c r="IM64" s="472"/>
      <c r="IN64" s="472"/>
      <c r="IO64" s="472"/>
      <c r="IP64" s="472"/>
      <c r="IQ64" s="472"/>
      <c r="IR64" s="472"/>
      <c r="IS64" s="472"/>
      <c r="IT64" s="472"/>
      <c r="IU64" s="472"/>
      <c r="IV64" s="472"/>
      <c r="IW64" s="472"/>
      <c r="IX64" s="472"/>
      <c r="IY64" s="472"/>
      <c r="IZ64" s="472"/>
      <c r="JA64" s="472"/>
      <c r="JB64" s="472"/>
      <c r="JC64" s="472"/>
      <c r="JD64" s="472"/>
      <c r="JE64" s="472"/>
      <c r="JF64" s="472"/>
      <c r="JG64" s="472"/>
      <c r="JH64" s="472"/>
      <c r="JI64" s="472"/>
      <c r="JJ64" s="472"/>
      <c r="JK64" s="472"/>
      <c r="JL64" s="472"/>
      <c r="JM64" s="472"/>
      <c r="JN64" s="472"/>
      <c r="JO64" s="472"/>
      <c r="JP64" s="472"/>
      <c r="JQ64" s="472"/>
      <c r="JR64" s="472"/>
      <c r="JS64" s="472"/>
      <c r="JT64" s="472"/>
      <c r="JU64" s="472"/>
      <c r="JV64" s="472"/>
      <c r="JW64" s="472"/>
      <c r="JX64" s="472"/>
      <c r="JY64" s="472"/>
      <c r="JZ64" s="472"/>
      <c r="KA64" s="472"/>
      <c r="KB64" s="472"/>
      <c r="KC64" s="472"/>
      <c r="KD64" s="472"/>
      <c r="KE64" s="472"/>
      <c r="KF64" s="472"/>
      <c r="KG64" s="472"/>
      <c r="KH64" s="472"/>
      <c r="KI64" s="472"/>
      <c r="KJ64" s="472"/>
      <c r="KK64" s="472"/>
      <c r="KL64" s="472"/>
      <c r="KM64" s="472"/>
      <c r="KN64" s="472"/>
      <c r="KO64" s="472"/>
      <c r="KP64" s="472"/>
      <c r="KQ64" s="472"/>
      <c r="KR64" s="472"/>
      <c r="KS64" s="472"/>
      <c r="KT64" s="472"/>
      <c r="KU64" s="472"/>
      <c r="KV64" s="472"/>
      <c r="KW64" s="472"/>
      <c r="KX64" s="472"/>
      <c r="KY64" s="472"/>
      <c r="KZ64" s="472"/>
      <c r="LA64" s="472"/>
      <c r="LB64" s="472"/>
      <c r="LC64" s="472"/>
      <c r="LD64" s="472"/>
      <c r="LE64" s="472"/>
      <c r="LF64" s="472"/>
      <c r="LG64" s="472"/>
      <c r="LH64" s="472"/>
      <c r="LI64" s="472"/>
      <c r="LJ64" s="472"/>
      <c r="LK64" s="472"/>
      <c r="LL64" s="472"/>
      <c r="LM64" s="472"/>
      <c r="LN64" s="472"/>
      <c r="LO64" s="472"/>
      <c r="LP64" s="472"/>
      <c r="LQ64" s="472"/>
      <c r="LR64" s="472"/>
      <c r="LS64" s="472"/>
      <c r="LT64" s="472"/>
      <c r="LU64" s="472"/>
      <c r="LV64" s="472"/>
      <c r="LW64" s="472"/>
      <c r="LX64" s="472"/>
      <c r="LY64" s="472"/>
      <c r="LZ64" s="472"/>
      <c r="MA64" s="472"/>
      <c r="MB64" s="472"/>
      <c r="MC64" s="472"/>
      <c r="MD64" s="472"/>
      <c r="ME64" s="472"/>
      <c r="MF64" s="472"/>
      <c r="MG64" s="472"/>
      <c r="MH64" s="472"/>
      <c r="MI64" s="472"/>
      <c r="MJ64" s="472"/>
      <c r="MK64" s="472"/>
      <c r="ML64" s="472"/>
      <c r="MM64" s="472"/>
      <c r="MN64" s="472"/>
      <c r="MO64" s="472"/>
      <c r="MP64" s="472"/>
      <c r="MQ64" s="472"/>
      <c r="MR64" s="472"/>
      <c r="MS64" s="472"/>
      <c r="MT64" s="472"/>
      <c r="MU64" s="472"/>
      <c r="MV64" s="472"/>
      <c r="MW64" s="472"/>
      <c r="MX64" s="472"/>
      <c r="MY64" s="472"/>
      <c r="MZ64" s="472"/>
      <c r="NA64" s="472"/>
    </row>
    <row r="65" spans="1:365" s="305" customFormat="1" x14ac:dyDescent="0.3">
      <c r="A65" s="472"/>
      <c r="B65" s="157">
        <v>30</v>
      </c>
      <c r="C65" s="443"/>
      <c r="D65" s="292">
        <f>RFR!$C39</f>
        <v>0</v>
      </c>
      <c r="E65" s="293">
        <f>RC_Summary!$D39</f>
        <v>0.25</v>
      </c>
      <c r="F65" s="293">
        <f>RC_Summary!$C39</f>
        <v>-0.2</v>
      </c>
      <c r="G65" s="294">
        <f t="shared" si="1"/>
        <v>0</v>
      </c>
      <c r="H65" s="294">
        <f t="shared" si="2"/>
        <v>0</v>
      </c>
      <c r="I65" s="391">
        <f t="shared" si="29"/>
        <v>0</v>
      </c>
      <c r="J65" s="391">
        <f t="shared" si="30"/>
        <v>0</v>
      </c>
      <c r="K65" s="69"/>
      <c r="L65" s="157">
        <v>30</v>
      </c>
      <c r="M65" s="443"/>
      <c r="N65" s="292">
        <f>IF(IF(ISBLANK(L$31),0,VLOOKUP(L65,RFR!$B$8:$I$108,VLOOKUP('Market Risk (Interest Rate_MD)'!$L$31,RC_Summary!$F$18:$G$24,2,0),0))&lt;0,0,IF(ISBLANK(L$31),0,VLOOKUP(L65,RFR!$B$8:$I$108,VLOOKUP('Market Risk (Interest Rate_MD)'!$L$31,RC_Summary!$F$18:$G$24,2,0),0)))</f>
        <v>0</v>
      </c>
      <c r="O65" s="295">
        <f>RC_Summary!$D39</f>
        <v>0.25</v>
      </c>
      <c r="P65" s="295">
        <f>RC_Summary!$C39</f>
        <v>-0.2</v>
      </c>
      <c r="Q65" s="294">
        <f t="shared" si="31"/>
        <v>0</v>
      </c>
      <c r="R65" s="294">
        <f t="shared" si="32"/>
        <v>0</v>
      </c>
      <c r="S65" s="305">
        <f t="shared" si="33"/>
        <v>0</v>
      </c>
      <c r="T65" s="305">
        <f t="shared" si="34"/>
        <v>0</v>
      </c>
      <c r="U65" s="69"/>
      <c r="V65" s="157">
        <v>30</v>
      </c>
      <c r="W65" s="443"/>
      <c r="X65" s="292">
        <f>IF(IF(ISBLANK(V$31),0,VLOOKUP(V65,RFR!$B$8:$I$108,VLOOKUP('Market Risk (Interest Rate_MD)'!V$31,RC_Summary!$F$18:$G$24,2,0),0))&lt;0,0,IF(ISBLANK(V$31),0,VLOOKUP(V65,RFR!$B$8:$I$108,VLOOKUP('Market Risk (Interest Rate_MD)'!V$31,RC_Summary!$F$18:$G$24,2,0),0)))</f>
        <v>0</v>
      </c>
      <c r="Y65" s="295">
        <f>RC_Summary!$D39</f>
        <v>0.25</v>
      </c>
      <c r="Z65" s="295">
        <f>RC_Summary!$C39</f>
        <v>-0.2</v>
      </c>
      <c r="AA65" s="294">
        <f t="shared" si="35"/>
        <v>0</v>
      </c>
      <c r="AB65" s="294">
        <f t="shared" si="36"/>
        <v>0</v>
      </c>
      <c r="AC65" s="305">
        <f t="shared" si="37"/>
        <v>0</v>
      </c>
      <c r="AD65" s="305">
        <f t="shared" si="38"/>
        <v>0</v>
      </c>
      <c r="AE65" s="69"/>
      <c r="AF65" s="157">
        <v>30</v>
      </c>
      <c r="AG65" s="443"/>
      <c r="AH65" s="292">
        <f>IF(IF(ISBLANK(AF$31),0,VLOOKUP(AF65,RFR!$B$8:$I$108,VLOOKUP('Market Risk (Interest Rate_MD)'!AF$31,RC_Summary!$F$18:$G$24,2,0),0))&lt;0,0,IF(ISBLANK(AF$31),0,VLOOKUP(AF65,RFR!$B$8:$I$108,VLOOKUP('Market Risk (Interest Rate_MD)'!AF$31,RC_Summary!$F$18:$G$24,2,0),0)))</f>
        <v>0</v>
      </c>
      <c r="AI65" s="295">
        <f>RC_Summary!$D39</f>
        <v>0.25</v>
      </c>
      <c r="AJ65" s="295">
        <f>RC_Summary!$C39</f>
        <v>-0.2</v>
      </c>
      <c r="AK65" s="294">
        <f t="shared" si="39"/>
        <v>0</v>
      </c>
      <c r="AL65" s="294">
        <f t="shared" si="40"/>
        <v>0</v>
      </c>
      <c r="AM65" s="305">
        <f t="shared" si="41"/>
        <v>0</v>
      </c>
      <c r="AN65" s="305">
        <f t="shared" si="42"/>
        <v>0</v>
      </c>
      <c r="AO65" s="69"/>
      <c r="AP65" s="157">
        <v>30</v>
      </c>
      <c r="AQ65" s="443"/>
      <c r="AR65" s="292">
        <f>IF(IF(ISBLANK(AP$31),0,VLOOKUP(AP65,RFR!$B$8:$I$108,VLOOKUP('Market Risk (Interest Rate_MD)'!AP$31,RC_Summary!$F$18:$G$24,2,0),0))&lt;0,0,IF(ISBLANK(AP$31),0,VLOOKUP(AP65,RFR!$B$8:$I$108,VLOOKUP('Market Risk (Interest Rate_MD)'!AP$31,RC_Summary!$F$18:$G$24,2,0),0)))</f>
        <v>0</v>
      </c>
      <c r="AS65" s="295">
        <f>RC_Summary!$D39</f>
        <v>0.25</v>
      </c>
      <c r="AT65" s="295">
        <f>RC_Summary!$C39</f>
        <v>-0.2</v>
      </c>
      <c r="AU65" s="294">
        <f t="shared" si="43"/>
        <v>0</v>
      </c>
      <c r="AV65" s="294">
        <f t="shared" si="44"/>
        <v>0</v>
      </c>
      <c r="AW65" s="305">
        <f t="shared" si="45"/>
        <v>0</v>
      </c>
      <c r="AX65" s="305">
        <f t="shared" si="46"/>
        <v>0</v>
      </c>
      <c r="AY65" s="69"/>
      <c r="AZ65" s="157">
        <v>30</v>
      </c>
      <c r="BA65" s="443"/>
      <c r="BB65" s="292">
        <f>IF(IF(ISBLANK(AZ$31),0,VLOOKUP(AZ65,RFR!$B$8:$I$108,VLOOKUP('Market Risk (Interest Rate_MD)'!AZ$31,RC_Summary!$F$18:$G$24,2,0),0))&lt;0,0,IF(ISBLANK(AZ$31),0,VLOOKUP(AZ65,RFR!$B$8:$I$108,VLOOKUP('Market Risk (Interest Rate_MD)'!AZ$31,RC_Summary!$F$18:$G$24,2,0),0)))</f>
        <v>0</v>
      </c>
      <c r="BC65" s="295">
        <f>RC_Summary!$D39</f>
        <v>0.25</v>
      </c>
      <c r="BD65" s="295">
        <f>RC_Summary!$C39</f>
        <v>-0.2</v>
      </c>
      <c r="BE65" s="294">
        <f t="shared" si="47"/>
        <v>0</v>
      </c>
      <c r="BF65" s="294">
        <f t="shared" si="48"/>
        <v>0</v>
      </c>
      <c r="BG65" s="305">
        <f t="shared" si="49"/>
        <v>0</v>
      </c>
      <c r="BH65" s="305">
        <f t="shared" si="50"/>
        <v>0</v>
      </c>
      <c r="BI65" s="69"/>
      <c r="BJ65" s="157">
        <v>30</v>
      </c>
      <c r="BK65" s="443"/>
      <c r="BL65" s="292">
        <f>IF(IF(ISBLANK(BJ$31),0,VLOOKUP(BJ65,RFR!$B$8:$I$108,VLOOKUP('Market Risk (Interest Rate_MD)'!BJ$31,RC_Summary!$F$18:$G$24,2,0),0))&lt;0,0,IF(ISBLANK(BJ$31),0,VLOOKUP(BJ65,RFR!$B$8:$I$108,VLOOKUP('Market Risk (Interest Rate_MD)'!BJ$31,RC_Summary!$F$18:$G$24,2,0),0)))</f>
        <v>0</v>
      </c>
      <c r="BM65" s="295">
        <f>RC_Summary!$D39</f>
        <v>0.25</v>
      </c>
      <c r="BN65" s="295">
        <f>RC_Summary!$C39</f>
        <v>-0.2</v>
      </c>
      <c r="BO65" s="294">
        <f t="shared" si="51"/>
        <v>0</v>
      </c>
      <c r="BP65" s="294">
        <f t="shared" si="52"/>
        <v>0</v>
      </c>
      <c r="BQ65" s="305">
        <f t="shared" si="53"/>
        <v>0</v>
      </c>
      <c r="BR65" s="480">
        <f t="shared" si="54"/>
        <v>0</v>
      </c>
      <c r="BS65" s="472"/>
      <c r="BT65" s="472"/>
      <c r="BU65" s="472"/>
      <c r="BV65" s="472"/>
      <c r="BW65" s="472"/>
      <c r="BX65" s="472"/>
      <c r="BY65" s="472"/>
      <c r="BZ65" s="472"/>
      <c r="CA65" s="472"/>
      <c r="CB65" s="472"/>
      <c r="CC65" s="472"/>
      <c r="CD65" s="472"/>
      <c r="CE65" s="472"/>
      <c r="CF65" s="472"/>
      <c r="CG65" s="472"/>
      <c r="CH65" s="472"/>
      <c r="CI65" s="472"/>
      <c r="CJ65" s="472"/>
      <c r="CK65" s="472"/>
      <c r="CL65" s="472"/>
      <c r="CM65" s="472"/>
      <c r="CN65" s="472"/>
      <c r="CO65" s="472"/>
      <c r="CP65" s="472"/>
      <c r="CQ65" s="472"/>
      <c r="CR65" s="472"/>
      <c r="CS65" s="472"/>
      <c r="CT65" s="472"/>
      <c r="CU65" s="472"/>
      <c r="CV65" s="472"/>
      <c r="CW65" s="472"/>
      <c r="CX65" s="472"/>
      <c r="CY65" s="472"/>
      <c r="CZ65" s="472"/>
      <c r="DA65" s="472"/>
      <c r="DB65" s="472"/>
      <c r="DC65" s="472"/>
      <c r="DD65" s="472"/>
      <c r="DE65" s="472"/>
      <c r="DF65" s="472"/>
      <c r="DG65" s="472"/>
      <c r="DH65" s="472"/>
      <c r="DI65" s="472"/>
      <c r="DJ65" s="472"/>
      <c r="DK65" s="472"/>
      <c r="DL65" s="472"/>
      <c r="DM65" s="472"/>
      <c r="DN65" s="472"/>
      <c r="DO65" s="472"/>
      <c r="DP65" s="472"/>
      <c r="DQ65" s="472"/>
      <c r="DR65" s="472"/>
      <c r="DS65" s="472"/>
      <c r="DT65" s="472"/>
      <c r="DU65" s="472"/>
      <c r="DV65" s="472"/>
      <c r="DW65" s="472"/>
      <c r="DX65" s="472"/>
      <c r="DY65" s="472"/>
      <c r="DZ65" s="472"/>
      <c r="EA65" s="472"/>
      <c r="EB65" s="472"/>
      <c r="EC65" s="472"/>
      <c r="ED65" s="472"/>
      <c r="EE65" s="472"/>
      <c r="EF65" s="472"/>
      <c r="EG65" s="472"/>
      <c r="EH65" s="472"/>
      <c r="EI65" s="472"/>
      <c r="EJ65" s="472"/>
      <c r="EK65" s="472"/>
      <c r="EL65" s="472"/>
      <c r="EM65" s="472"/>
      <c r="EN65" s="472"/>
      <c r="EO65" s="472"/>
      <c r="EP65" s="472"/>
      <c r="EQ65" s="472"/>
      <c r="ER65" s="472"/>
      <c r="ES65" s="472"/>
      <c r="ET65" s="472"/>
      <c r="EU65" s="472"/>
      <c r="EV65" s="472"/>
      <c r="EW65" s="472"/>
      <c r="EX65" s="472"/>
      <c r="EY65" s="472"/>
      <c r="EZ65" s="472"/>
      <c r="FA65" s="472"/>
      <c r="FB65" s="472"/>
      <c r="FC65" s="472"/>
      <c r="FD65" s="472"/>
      <c r="FE65" s="472"/>
      <c r="FF65" s="472"/>
      <c r="FG65" s="472"/>
      <c r="FH65" s="472"/>
      <c r="FI65" s="472"/>
      <c r="FJ65" s="472"/>
      <c r="FK65" s="472"/>
      <c r="FL65" s="472"/>
      <c r="FM65" s="472"/>
      <c r="FN65" s="472"/>
      <c r="FO65" s="472"/>
      <c r="FP65" s="472"/>
      <c r="FQ65" s="472"/>
      <c r="FR65" s="472"/>
      <c r="FS65" s="472"/>
      <c r="FT65" s="472"/>
      <c r="FU65" s="472"/>
      <c r="FV65" s="472"/>
      <c r="FW65" s="472"/>
      <c r="FX65" s="472"/>
      <c r="FY65" s="472"/>
      <c r="FZ65" s="472"/>
      <c r="GA65" s="472"/>
      <c r="GB65" s="472"/>
      <c r="GC65" s="472"/>
      <c r="GD65" s="472"/>
      <c r="GE65" s="472"/>
      <c r="GF65" s="472"/>
      <c r="GG65" s="472"/>
      <c r="GH65" s="472"/>
      <c r="GI65" s="472"/>
      <c r="GJ65" s="472"/>
      <c r="GK65" s="472"/>
      <c r="GL65" s="472"/>
      <c r="GM65" s="472"/>
      <c r="GN65" s="472"/>
      <c r="GO65" s="472"/>
      <c r="GP65" s="472"/>
      <c r="GQ65" s="472"/>
      <c r="GR65" s="472"/>
      <c r="GS65" s="472"/>
      <c r="GT65" s="472"/>
      <c r="GU65" s="472"/>
      <c r="GV65" s="472"/>
      <c r="GW65" s="472"/>
      <c r="GX65" s="472"/>
      <c r="GY65" s="472"/>
      <c r="GZ65" s="472"/>
      <c r="HA65" s="472"/>
      <c r="HB65" s="472"/>
      <c r="HC65" s="472"/>
      <c r="HD65" s="472"/>
      <c r="HE65" s="472"/>
      <c r="HF65" s="472"/>
      <c r="HG65" s="472"/>
      <c r="HH65" s="472"/>
      <c r="HI65" s="472"/>
      <c r="HJ65" s="472"/>
      <c r="HK65" s="472"/>
      <c r="HL65" s="472"/>
      <c r="HM65" s="472"/>
      <c r="HN65" s="472"/>
      <c r="HO65" s="472"/>
      <c r="HP65" s="472"/>
      <c r="HQ65" s="472"/>
      <c r="HR65" s="472"/>
      <c r="HS65" s="472"/>
      <c r="HT65" s="472"/>
      <c r="HU65" s="472"/>
      <c r="HV65" s="472"/>
      <c r="HW65" s="472"/>
      <c r="HX65" s="472"/>
      <c r="HY65" s="472"/>
      <c r="HZ65" s="472"/>
      <c r="IA65" s="472"/>
      <c r="IB65" s="472"/>
      <c r="IC65" s="472"/>
      <c r="ID65" s="472"/>
      <c r="IE65" s="472"/>
      <c r="IF65" s="472"/>
      <c r="IG65" s="472"/>
      <c r="IH65" s="472"/>
      <c r="II65" s="472"/>
      <c r="IJ65" s="472"/>
      <c r="IK65" s="472"/>
      <c r="IL65" s="472"/>
      <c r="IM65" s="472"/>
      <c r="IN65" s="472"/>
      <c r="IO65" s="472"/>
      <c r="IP65" s="472"/>
      <c r="IQ65" s="472"/>
      <c r="IR65" s="472"/>
      <c r="IS65" s="472"/>
      <c r="IT65" s="472"/>
      <c r="IU65" s="472"/>
      <c r="IV65" s="472"/>
      <c r="IW65" s="472"/>
      <c r="IX65" s="472"/>
      <c r="IY65" s="472"/>
      <c r="IZ65" s="472"/>
      <c r="JA65" s="472"/>
      <c r="JB65" s="472"/>
      <c r="JC65" s="472"/>
      <c r="JD65" s="472"/>
      <c r="JE65" s="472"/>
      <c r="JF65" s="472"/>
      <c r="JG65" s="472"/>
      <c r="JH65" s="472"/>
      <c r="JI65" s="472"/>
      <c r="JJ65" s="472"/>
      <c r="JK65" s="472"/>
      <c r="JL65" s="472"/>
      <c r="JM65" s="472"/>
      <c r="JN65" s="472"/>
      <c r="JO65" s="472"/>
      <c r="JP65" s="472"/>
      <c r="JQ65" s="472"/>
      <c r="JR65" s="472"/>
      <c r="JS65" s="472"/>
      <c r="JT65" s="472"/>
      <c r="JU65" s="472"/>
      <c r="JV65" s="472"/>
      <c r="JW65" s="472"/>
      <c r="JX65" s="472"/>
      <c r="JY65" s="472"/>
      <c r="JZ65" s="472"/>
      <c r="KA65" s="472"/>
      <c r="KB65" s="472"/>
      <c r="KC65" s="472"/>
      <c r="KD65" s="472"/>
      <c r="KE65" s="472"/>
      <c r="KF65" s="472"/>
      <c r="KG65" s="472"/>
      <c r="KH65" s="472"/>
      <c r="KI65" s="472"/>
      <c r="KJ65" s="472"/>
      <c r="KK65" s="472"/>
      <c r="KL65" s="472"/>
      <c r="KM65" s="472"/>
      <c r="KN65" s="472"/>
      <c r="KO65" s="472"/>
      <c r="KP65" s="472"/>
      <c r="KQ65" s="472"/>
      <c r="KR65" s="472"/>
      <c r="KS65" s="472"/>
      <c r="KT65" s="472"/>
      <c r="KU65" s="472"/>
      <c r="KV65" s="472"/>
      <c r="KW65" s="472"/>
      <c r="KX65" s="472"/>
      <c r="KY65" s="472"/>
      <c r="KZ65" s="472"/>
      <c r="LA65" s="472"/>
      <c r="LB65" s="472"/>
      <c r="LC65" s="472"/>
      <c r="LD65" s="472"/>
      <c r="LE65" s="472"/>
      <c r="LF65" s="472"/>
      <c r="LG65" s="472"/>
      <c r="LH65" s="472"/>
      <c r="LI65" s="472"/>
      <c r="LJ65" s="472"/>
      <c r="LK65" s="472"/>
      <c r="LL65" s="472"/>
      <c r="LM65" s="472"/>
      <c r="LN65" s="472"/>
      <c r="LO65" s="472"/>
      <c r="LP65" s="472"/>
      <c r="LQ65" s="472"/>
      <c r="LR65" s="472"/>
      <c r="LS65" s="472"/>
      <c r="LT65" s="472"/>
      <c r="LU65" s="472"/>
      <c r="LV65" s="472"/>
      <c r="LW65" s="472"/>
      <c r="LX65" s="472"/>
      <c r="LY65" s="472"/>
      <c r="LZ65" s="472"/>
      <c r="MA65" s="472"/>
      <c r="MB65" s="472"/>
      <c r="MC65" s="472"/>
      <c r="MD65" s="472"/>
      <c r="ME65" s="472"/>
      <c r="MF65" s="472"/>
      <c r="MG65" s="472"/>
      <c r="MH65" s="472"/>
      <c r="MI65" s="472"/>
      <c r="MJ65" s="472"/>
      <c r="MK65" s="472"/>
      <c r="ML65" s="472"/>
      <c r="MM65" s="472"/>
      <c r="MN65" s="472"/>
      <c r="MO65" s="472"/>
      <c r="MP65" s="472"/>
      <c r="MQ65" s="472"/>
      <c r="MR65" s="472"/>
      <c r="MS65" s="472"/>
      <c r="MT65" s="472"/>
      <c r="MU65" s="472"/>
      <c r="MV65" s="472"/>
      <c r="MW65" s="472"/>
      <c r="MX65" s="472"/>
      <c r="MY65" s="472"/>
      <c r="MZ65" s="472"/>
      <c r="NA65" s="472"/>
    </row>
    <row r="66" spans="1:365" s="305" customFormat="1" x14ac:dyDescent="0.3">
      <c r="A66" s="472"/>
      <c r="B66" s="157">
        <v>31</v>
      </c>
      <c r="C66" s="443"/>
      <c r="D66" s="292">
        <f>RFR!$C40</f>
        <v>0</v>
      </c>
      <c r="E66" s="293">
        <f>RC_Summary!$D40</f>
        <v>0.25</v>
      </c>
      <c r="F66" s="293">
        <f>RC_Summary!$C40</f>
        <v>-0.2</v>
      </c>
      <c r="G66" s="294">
        <f t="shared" si="1"/>
        <v>0</v>
      </c>
      <c r="H66" s="294">
        <f t="shared" si="2"/>
        <v>0</v>
      </c>
      <c r="I66" s="391">
        <f t="shared" si="29"/>
        <v>0</v>
      </c>
      <c r="J66" s="391">
        <f t="shared" si="30"/>
        <v>0</v>
      </c>
      <c r="K66" s="69"/>
      <c r="L66" s="157">
        <v>31</v>
      </c>
      <c r="M66" s="443"/>
      <c r="N66" s="292">
        <f>IF(IF(ISBLANK(L$31),0,VLOOKUP(L66,RFR!$B$8:$I$108,VLOOKUP('Market Risk (Interest Rate_MD)'!$L$31,RC_Summary!$F$18:$G$24,2,0),0))&lt;0,0,IF(ISBLANK(L$31),0,VLOOKUP(L66,RFR!$B$8:$I$108,VLOOKUP('Market Risk (Interest Rate_MD)'!$L$31,RC_Summary!$F$18:$G$24,2,0),0)))</f>
        <v>0</v>
      </c>
      <c r="O66" s="295">
        <f>RC_Summary!$D40</f>
        <v>0.25</v>
      </c>
      <c r="P66" s="295">
        <f>RC_Summary!$C40</f>
        <v>-0.2</v>
      </c>
      <c r="Q66" s="294">
        <f t="shared" si="31"/>
        <v>0</v>
      </c>
      <c r="R66" s="294">
        <f t="shared" si="32"/>
        <v>0</v>
      </c>
      <c r="S66" s="305">
        <f t="shared" si="33"/>
        <v>0</v>
      </c>
      <c r="T66" s="305">
        <f t="shared" si="34"/>
        <v>0</v>
      </c>
      <c r="U66" s="69"/>
      <c r="V66" s="157">
        <v>31</v>
      </c>
      <c r="W66" s="443"/>
      <c r="X66" s="292">
        <f>IF(IF(ISBLANK(V$31),0,VLOOKUP(V66,RFR!$B$8:$I$108,VLOOKUP('Market Risk (Interest Rate_MD)'!V$31,RC_Summary!$F$18:$G$24,2,0),0))&lt;0,0,IF(ISBLANK(V$31),0,VLOOKUP(V66,RFR!$B$8:$I$108,VLOOKUP('Market Risk (Interest Rate_MD)'!V$31,RC_Summary!$F$18:$G$24,2,0),0)))</f>
        <v>0</v>
      </c>
      <c r="Y66" s="295">
        <f>RC_Summary!$D40</f>
        <v>0.25</v>
      </c>
      <c r="Z66" s="295">
        <f>RC_Summary!$C40</f>
        <v>-0.2</v>
      </c>
      <c r="AA66" s="294">
        <f t="shared" si="35"/>
        <v>0</v>
      </c>
      <c r="AB66" s="294">
        <f t="shared" si="36"/>
        <v>0</v>
      </c>
      <c r="AC66" s="305">
        <f t="shared" si="37"/>
        <v>0</v>
      </c>
      <c r="AD66" s="305">
        <f t="shared" si="38"/>
        <v>0</v>
      </c>
      <c r="AE66" s="69"/>
      <c r="AF66" s="157">
        <v>31</v>
      </c>
      <c r="AG66" s="443"/>
      <c r="AH66" s="292">
        <f>IF(IF(ISBLANK(AF$31),0,VLOOKUP(AF66,RFR!$B$8:$I$108,VLOOKUP('Market Risk (Interest Rate_MD)'!AF$31,RC_Summary!$F$18:$G$24,2,0),0))&lt;0,0,IF(ISBLANK(AF$31),0,VLOOKUP(AF66,RFR!$B$8:$I$108,VLOOKUP('Market Risk (Interest Rate_MD)'!AF$31,RC_Summary!$F$18:$G$24,2,0),0)))</f>
        <v>0</v>
      </c>
      <c r="AI66" s="295">
        <f>RC_Summary!$D40</f>
        <v>0.25</v>
      </c>
      <c r="AJ66" s="295">
        <f>RC_Summary!$C40</f>
        <v>-0.2</v>
      </c>
      <c r="AK66" s="294">
        <f t="shared" si="39"/>
        <v>0</v>
      </c>
      <c r="AL66" s="294">
        <f t="shared" si="40"/>
        <v>0</v>
      </c>
      <c r="AM66" s="305">
        <f t="shared" si="41"/>
        <v>0</v>
      </c>
      <c r="AN66" s="305">
        <f t="shared" si="42"/>
        <v>0</v>
      </c>
      <c r="AO66" s="69"/>
      <c r="AP66" s="157">
        <v>31</v>
      </c>
      <c r="AQ66" s="443"/>
      <c r="AR66" s="292">
        <f>IF(IF(ISBLANK(AP$31),0,VLOOKUP(AP66,RFR!$B$8:$I$108,VLOOKUP('Market Risk (Interest Rate_MD)'!AP$31,RC_Summary!$F$18:$G$24,2,0),0))&lt;0,0,IF(ISBLANK(AP$31),0,VLOOKUP(AP66,RFR!$B$8:$I$108,VLOOKUP('Market Risk (Interest Rate_MD)'!AP$31,RC_Summary!$F$18:$G$24,2,0),0)))</f>
        <v>0</v>
      </c>
      <c r="AS66" s="295">
        <f>RC_Summary!$D40</f>
        <v>0.25</v>
      </c>
      <c r="AT66" s="295">
        <f>RC_Summary!$C40</f>
        <v>-0.2</v>
      </c>
      <c r="AU66" s="294">
        <f t="shared" si="43"/>
        <v>0</v>
      </c>
      <c r="AV66" s="294">
        <f t="shared" si="44"/>
        <v>0</v>
      </c>
      <c r="AW66" s="305">
        <f t="shared" si="45"/>
        <v>0</v>
      </c>
      <c r="AX66" s="305">
        <f t="shared" si="46"/>
        <v>0</v>
      </c>
      <c r="AY66" s="69"/>
      <c r="AZ66" s="157">
        <v>31</v>
      </c>
      <c r="BA66" s="443"/>
      <c r="BB66" s="292">
        <f>IF(IF(ISBLANK(AZ$31),0,VLOOKUP(AZ66,RFR!$B$8:$I$108,VLOOKUP('Market Risk (Interest Rate_MD)'!AZ$31,RC_Summary!$F$18:$G$24,2,0),0))&lt;0,0,IF(ISBLANK(AZ$31),0,VLOOKUP(AZ66,RFR!$B$8:$I$108,VLOOKUP('Market Risk (Interest Rate_MD)'!AZ$31,RC_Summary!$F$18:$G$24,2,0),0)))</f>
        <v>0</v>
      </c>
      <c r="BC66" s="295">
        <f>RC_Summary!$D40</f>
        <v>0.25</v>
      </c>
      <c r="BD66" s="295">
        <f>RC_Summary!$C40</f>
        <v>-0.2</v>
      </c>
      <c r="BE66" s="294">
        <f t="shared" si="47"/>
        <v>0</v>
      </c>
      <c r="BF66" s="294">
        <f t="shared" si="48"/>
        <v>0</v>
      </c>
      <c r="BG66" s="305">
        <f t="shared" si="49"/>
        <v>0</v>
      </c>
      <c r="BH66" s="305">
        <f t="shared" si="50"/>
        <v>0</v>
      </c>
      <c r="BI66" s="69"/>
      <c r="BJ66" s="157">
        <v>31</v>
      </c>
      <c r="BK66" s="443"/>
      <c r="BL66" s="292">
        <f>IF(IF(ISBLANK(BJ$31),0,VLOOKUP(BJ66,RFR!$B$8:$I$108,VLOOKUP('Market Risk (Interest Rate_MD)'!BJ$31,RC_Summary!$F$18:$G$24,2,0),0))&lt;0,0,IF(ISBLANK(BJ$31),0,VLOOKUP(BJ66,RFR!$B$8:$I$108,VLOOKUP('Market Risk (Interest Rate_MD)'!BJ$31,RC_Summary!$F$18:$G$24,2,0),0)))</f>
        <v>0</v>
      </c>
      <c r="BM66" s="295">
        <f>RC_Summary!$D40</f>
        <v>0.25</v>
      </c>
      <c r="BN66" s="295">
        <f>RC_Summary!$C40</f>
        <v>-0.2</v>
      </c>
      <c r="BO66" s="294">
        <f t="shared" si="51"/>
        <v>0</v>
      </c>
      <c r="BP66" s="294">
        <f t="shared" si="52"/>
        <v>0</v>
      </c>
      <c r="BQ66" s="305">
        <f t="shared" si="53"/>
        <v>0</v>
      </c>
      <c r="BR66" s="480">
        <f t="shared" si="54"/>
        <v>0</v>
      </c>
      <c r="BS66" s="472"/>
      <c r="BT66" s="472"/>
      <c r="BU66" s="472"/>
      <c r="BV66" s="472"/>
      <c r="BW66" s="472"/>
      <c r="BX66" s="472"/>
      <c r="BY66" s="472"/>
      <c r="BZ66" s="472"/>
      <c r="CA66" s="472"/>
      <c r="CB66" s="472"/>
      <c r="CC66" s="472"/>
      <c r="CD66" s="472"/>
      <c r="CE66" s="472"/>
      <c r="CF66" s="472"/>
      <c r="CG66" s="472"/>
      <c r="CH66" s="472"/>
      <c r="CI66" s="472"/>
      <c r="CJ66" s="472"/>
      <c r="CK66" s="472"/>
      <c r="CL66" s="472"/>
      <c r="CM66" s="472"/>
      <c r="CN66" s="472"/>
      <c r="CO66" s="472"/>
      <c r="CP66" s="472"/>
      <c r="CQ66" s="472"/>
      <c r="CR66" s="472"/>
      <c r="CS66" s="472"/>
      <c r="CT66" s="472"/>
      <c r="CU66" s="472"/>
      <c r="CV66" s="472"/>
      <c r="CW66" s="472"/>
      <c r="CX66" s="472"/>
      <c r="CY66" s="472"/>
      <c r="CZ66" s="472"/>
      <c r="DA66" s="472"/>
      <c r="DB66" s="472"/>
      <c r="DC66" s="472"/>
      <c r="DD66" s="472"/>
      <c r="DE66" s="472"/>
      <c r="DF66" s="472"/>
      <c r="DG66" s="472"/>
      <c r="DH66" s="472"/>
      <c r="DI66" s="472"/>
      <c r="DJ66" s="472"/>
      <c r="DK66" s="472"/>
      <c r="DL66" s="472"/>
      <c r="DM66" s="472"/>
      <c r="DN66" s="472"/>
      <c r="DO66" s="472"/>
      <c r="DP66" s="472"/>
      <c r="DQ66" s="472"/>
      <c r="DR66" s="472"/>
      <c r="DS66" s="472"/>
      <c r="DT66" s="472"/>
      <c r="DU66" s="472"/>
      <c r="DV66" s="472"/>
      <c r="DW66" s="472"/>
      <c r="DX66" s="472"/>
      <c r="DY66" s="472"/>
      <c r="DZ66" s="472"/>
      <c r="EA66" s="472"/>
      <c r="EB66" s="472"/>
      <c r="EC66" s="472"/>
      <c r="ED66" s="472"/>
      <c r="EE66" s="472"/>
      <c r="EF66" s="472"/>
      <c r="EG66" s="472"/>
      <c r="EH66" s="472"/>
      <c r="EI66" s="472"/>
      <c r="EJ66" s="472"/>
      <c r="EK66" s="472"/>
      <c r="EL66" s="472"/>
      <c r="EM66" s="472"/>
      <c r="EN66" s="472"/>
      <c r="EO66" s="472"/>
      <c r="EP66" s="472"/>
      <c r="EQ66" s="472"/>
      <c r="ER66" s="472"/>
      <c r="ES66" s="472"/>
      <c r="ET66" s="472"/>
      <c r="EU66" s="472"/>
      <c r="EV66" s="472"/>
      <c r="EW66" s="472"/>
      <c r="EX66" s="472"/>
      <c r="EY66" s="472"/>
      <c r="EZ66" s="472"/>
      <c r="FA66" s="472"/>
      <c r="FB66" s="472"/>
      <c r="FC66" s="472"/>
      <c r="FD66" s="472"/>
      <c r="FE66" s="472"/>
      <c r="FF66" s="472"/>
      <c r="FG66" s="472"/>
      <c r="FH66" s="472"/>
      <c r="FI66" s="472"/>
      <c r="FJ66" s="472"/>
      <c r="FK66" s="472"/>
      <c r="FL66" s="472"/>
      <c r="FM66" s="472"/>
      <c r="FN66" s="472"/>
      <c r="FO66" s="472"/>
      <c r="FP66" s="472"/>
      <c r="FQ66" s="472"/>
      <c r="FR66" s="472"/>
      <c r="FS66" s="472"/>
      <c r="FT66" s="472"/>
      <c r="FU66" s="472"/>
      <c r="FV66" s="472"/>
      <c r="FW66" s="472"/>
      <c r="FX66" s="472"/>
      <c r="FY66" s="472"/>
      <c r="FZ66" s="472"/>
      <c r="GA66" s="472"/>
      <c r="GB66" s="472"/>
      <c r="GC66" s="472"/>
      <c r="GD66" s="472"/>
      <c r="GE66" s="472"/>
      <c r="GF66" s="472"/>
      <c r="GG66" s="472"/>
      <c r="GH66" s="472"/>
      <c r="GI66" s="472"/>
      <c r="GJ66" s="472"/>
      <c r="GK66" s="472"/>
      <c r="GL66" s="472"/>
      <c r="GM66" s="472"/>
      <c r="GN66" s="472"/>
      <c r="GO66" s="472"/>
      <c r="GP66" s="472"/>
      <c r="GQ66" s="472"/>
      <c r="GR66" s="472"/>
      <c r="GS66" s="472"/>
      <c r="GT66" s="472"/>
      <c r="GU66" s="472"/>
      <c r="GV66" s="472"/>
      <c r="GW66" s="472"/>
      <c r="GX66" s="472"/>
      <c r="GY66" s="472"/>
      <c r="GZ66" s="472"/>
      <c r="HA66" s="472"/>
      <c r="HB66" s="472"/>
      <c r="HC66" s="472"/>
      <c r="HD66" s="472"/>
      <c r="HE66" s="472"/>
      <c r="HF66" s="472"/>
      <c r="HG66" s="472"/>
      <c r="HH66" s="472"/>
      <c r="HI66" s="472"/>
      <c r="HJ66" s="472"/>
      <c r="HK66" s="472"/>
      <c r="HL66" s="472"/>
      <c r="HM66" s="472"/>
      <c r="HN66" s="472"/>
      <c r="HO66" s="472"/>
      <c r="HP66" s="472"/>
      <c r="HQ66" s="472"/>
      <c r="HR66" s="472"/>
      <c r="HS66" s="472"/>
      <c r="HT66" s="472"/>
      <c r="HU66" s="472"/>
      <c r="HV66" s="472"/>
      <c r="HW66" s="472"/>
      <c r="HX66" s="472"/>
      <c r="HY66" s="472"/>
      <c r="HZ66" s="472"/>
      <c r="IA66" s="472"/>
      <c r="IB66" s="472"/>
      <c r="IC66" s="472"/>
      <c r="ID66" s="472"/>
      <c r="IE66" s="472"/>
      <c r="IF66" s="472"/>
      <c r="IG66" s="472"/>
      <c r="IH66" s="472"/>
      <c r="II66" s="472"/>
      <c r="IJ66" s="472"/>
      <c r="IK66" s="472"/>
      <c r="IL66" s="472"/>
      <c r="IM66" s="472"/>
      <c r="IN66" s="472"/>
      <c r="IO66" s="472"/>
      <c r="IP66" s="472"/>
      <c r="IQ66" s="472"/>
      <c r="IR66" s="472"/>
      <c r="IS66" s="472"/>
      <c r="IT66" s="472"/>
      <c r="IU66" s="472"/>
      <c r="IV66" s="472"/>
      <c r="IW66" s="472"/>
      <c r="IX66" s="472"/>
      <c r="IY66" s="472"/>
      <c r="IZ66" s="472"/>
      <c r="JA66" s="472"/>
      <c r="JB66" s="472"/>
      <c r="JC66" s="472"/>
      <c r="JD66" s="472"/>
      <c r="JE66" s="472"/>
      <c r="JF66" s="472"/>
      <c r="JG66" s="472"/>
      <c r="JH66" s="472"/>
      <c r="JI66" s="472"/>
      <c r="JJ66" s="472"/>
      <c r="JK66" s="472"/>
      <c r="JL66" s="472"/>
      <c r="JM66" s="472"/>
      <c r="JN66" s="472"/>
      <c r="JO66" s="472"/>
      <c r="JP66" s="472"/>
      <c r="JQ66" s="472"/>
      <c r="JR66" s="472"/>
      <c r="JS66" s="472"/>
      <c r="JT66" s="472"/>
      <c r="JU66" s="472"/>
      <c r="JV66" s="472"/>
      <c r="JW66" s="472"/>
      <c r="JX66" s="472"/>
      <c r="JY66" s="472"/>
      <c r="JZ66" s="472"/>
      <c r="KA66" s="472"/>
      <c r="KB66" s="472"/>
      <c r="KC66" s="472"/>
      <c r="KD66" s="472"/>
      <c r="KE66" s="472"/>
      <c r="KF66" s="472"/>
      <c r="KG66" s="472"/>
      <c r="KH66" s="472"/>
      <c r="KI66" s="472"/>
      <c r="KJ66" s="472"/>
      <c r="KK66" s="472"/>
      <c r="KL66" s="472"/>
      <c r="KM66" s="472"/>
      <c r="KN66" s="472"/>
      <c r="KO66" s="472"/>
      <c r="KP66" s="472"/>
      <c r="KQ66" s="472"/>
      <c r="KR66" s="472"/>
      <c r="KS66" s="472"/>
      <c r="KT66" s="472"/>
      <c r="KU66" s="472"/>
      <c r="KV66" s="472"/>
      <c r="KW66" s="472"/>
      <c r="KX66" s="472"/>
      <c r="KY66" s="472"/>
      <c r="KZ66" s="472"/>
      <c r="LA66" s="472"/>
      <c r="LB66" s="472"/>
      <c r="LC66" s="472"/>
      <c r="LD66" s="472"/>
      <c r="LE66" s="472"/>
      <c r="LF66" s="472"/>
      <c r="LG66" s="472"/>
      <c r="LH66" s="472"/>
      <c r="LI66" s="472"/>
      <c r="LJ66" s="472"/>
      <c r="LK66" s="472"/>
      <c r="LL66" s="472"/>
      <c r="LM66" s="472"/>
      <c r="LN66" s="472"/>
      <c r="LO66" s="472"/>
      <c r="LP66" s="472"/>
      <c r="LQ66" s="472"/>
      <c r="LR66" s="472"/>
      <c r="LS66" s="472"/>
      <c r="LT66" s="472"/>
      <c r="LU66" s="472"/>
      <c r="LV66" s="472"/>
      <c r="LW66" s="472"/>
      <c r="LX66" s="472"/>
      <c r="LY66" s="472"/>
      <c r="LZ66" s="472"/>
      <c r="MA66" s="472"/>
      <c r="MB66" s="472"/>
      <c r="MC66" s="472"/>
      <c r="MD66" s="472"/>
      <c r="ME66" s="472"/>
      <c r="MF66" s="472"/>
      <c r="MG66" s="472"/>
      <c r="MH66" s="472"/>
      <c r="MI66" s="472"/>
      <c r="MJ66" s="472"/>
      <c r="MK66" s="472"/>
      <c r="ML66" s="472"/>
      <c r="MM66" s="472"/>
      <c r="MN66" s="472"/>
      <c r="MO66" s="472"/>
      <c r="MP66" s="472"/>
      <c r="MQ66" s="472"/>
      <c r="MR66" s="472"/>
      <c r="MS66" s="472"/>
      <c r="MT66" s="472"/>
      <c r="MU66" s="472"/>
      <c r="MV66" s="472"/>
      <c r="MW66" s="472"/>
      <c r="MX66" s="472"/>
      <c r="MY66" s="472"/>
      <c r="MZ66" s="472"/>
      <c r="NA66" s="472"/>
    </row>
    <row r="67" spans="1:365" s="305" customFormat="1" x14ac:dyDescent="0.3">
      <c r="A67" s="472"/>
      <c r="B67" s="157">
        <v>32</v>
      </c>
      <c r="C67" s="443"/>
      <c r="D67" s="292">
        <f>RFR!$C41</f>
        <v>0</v>
      </c>
      <c r="E67" s="293">
        <f>RC_Summary!$D41</f>
        <v>0.25</v>
      </c>
      <c r="F67" s="293">
        <f>RC_Summary!$C41</f>
        <v>-0.2</v>
      </c>
      <c r="G67" s="294">
        <f t="shared" si="1"/>
        <v>0</v>
      </c>
      <c r="H67" s="294">
        <f t="shared" si="2"/>
        <v>0</v>
      </c>
      <c r="I67" s="391">
        <f t="shared" si="29"/>
        <v>0</v>
      </c>
      <c r="J67" s="391">
        <f t="shared" si="30"/>
        <v>0</v>
      </c>
      <c r="K67" s="69"/>
      <c r="L67" s="157">
        <v>32</v>
      </c>
      <c r="M67" s="443"/>
      <c r="N67" s="292">
        <f>IF(IF(ISBLANK(L$31),0,VLOOKUP(L67,RFR!$B$8:$I$108,VLOOKUP('Market Risk (Interest Rate_MD)'!$L$31,RC_Summary!$F$18:$G$24,2,0),0))&lt;0,0,IF(ISBLANK(L$31),0,VLOOKUP(L67,RFR!$B$8:$I$108,VLOOKUP('Market Risk (Interest Rate_MD)'!$L$31,RC_Summary!$F$18:$G$24,2,0),0)))</f>
        <v>0</v>
      </c>
      <c r="O67" s="295">
        <f>RC_Summary!$D41</f>
        <v>0.25</v>
      </c>
      <c r="P67" s="295">
        <f>RC_Summary!$C41</f>
        <v>-0.2</v>
      </c>
      <c r="Q67" s="294">
        <f t="shared" si="31"/>
        <v>0</v>
      </c>
      <c r="R67" s="294">
        <f t="shared" si="32"/>
        <v>0</v>
      </c>
      <c r="S67" s="305">
        <f t="shared" si="33"/>
        <v>0</v>
      </c>
      <c r="T67" s="305">
        <f t="shared" si="34"/>
        <v>0</v>
      </c>
      <c r="U67" s="69"/>
      <c r="V67" s="157">
        <v>32</v>
      </c>
      <c r="W67" s="443"/>
      <c r="X67" s="292">
        <f>IF(IF(ISBLANK(V$31),0,VLOOKUP(V67,RFR!$B$8:$I$108,VLOOKUP('Market Risk (Interest Rate_MD)'!V$31,RC_Summary!$F$18:$G$24,2,0),0))&lt;0,0,IF(ISBLANK(V$31),0,VLOOKUP(V67,RFR!$B$8:$I$108,VLOOKUP('Market Risk (Interest Rate_MD)'!V$31,RC_Summary!$F$18:$G$24,2,0),0)))</f>
        <v>0</v>
      </c>
      <c r="Y67" s="295">
        <f>RC_Summary!$D41</f>
        <v>0.25</v>
      </c>
      <c r="Z67" s="295">
        <f>RC_Summary!$C41</f>
        <v>-0.2</v>
      </c>
      <c r="AA67" s="294">
        <f t="shared" si="35"/>
        <v>0</v>
      </c>
      <c r="AB67" s="294">
        <f t="shared" si="36"/>
        <v>0</v>
      </c>
      <c r="AC67" s="305">
        <f t="shared" si="37"/>
        <v>0</v>
      </c>
      <c r="AD67" s="305">
        <f t="shared" si="38"/>
        <v>0</v>
      </c>
      <c r="AE67" s="69"/>
      <c r="AF67" s="157">
        <v>32</v>
      </c>
      <c r="AG67" s="443"/>
      <c r="AH67" s="292">
        <f>IF(IF(ISBLANK(AF$31),0,VLOOKUP(AF67,RFR!$B$8:$I$108,VLOOKUP('Market Risk (Interest Rate_MD)'!AF$31,RC_Summary!$F$18:$G$24,2,0),0))&lt;0,0,IF(ISBLANK(AF$31),0,VLOOKUP(AF67,RFR!$B$8:$I$108,VLOOKUP('Market Risk (Interest Rate_MD)'!AF$31,RC_Summary!$F$18:$G$24,2,0),0)))</f>
        <v>0</v>
      </c>
      <c r="AI67" s="295">
        <f>RC_Summary!$D41</f>
        <v>0.25</v>
      </c>
      <c r="AJ67" s="295">
        <f>RC_Summary!$C41</f>
        <v>-0.2</v>
      </c>
      <c r="AK67" s="294">
        <f t="shared" si="39"/>
        <v>0</v>
      </c>
      <c r="AL67" s="294">
        <f t="shared" si="40"/>
        <v>0</v>
      </c>
      <c r="AM67" s="305">
        <f t="shared" si="41"/>
        <v>0</v>
      </c>
      <c r="AN67" s="305">
        <f t="shared" si="42"/>
        <v>0</v>
      </c>
      <c r="AO67" s="69"/>
      <c r="AP67" s="157">
        <v>32</v>
      </c>
      <c r="AQ67" s="443"/>
      <c r="AR67" s="292">
        <f>IF(IF(ISBLANK(AP$31),0,VLOOKUP(AP67,RFR!$B$8:$I$108,VLOOKUP('Market Risk (Interest Rate_MD)'!AP$31,RC_Summary!$F$18:$G$24,2,0),0))&lt;0,0,IF(ISBLANK(AP$31),0,VLOOKUP(AP67,RFR!$B$8:$I$108,VLOOKUP('Market Risk (Interest Rate_MD)'!AP$31,RC_Summary!$F$18:$G$24,2,0),0)))</f>
        <v>0</v>
      </c>
      <c r="AS67" s="295">
        <f>RC_Summary!$D41</f>
        <v>0.25</v>
      </c>
      <c r="AT67" s="295">
        <f>RC_Summary!$C41</f>
        <v>-0.2</v>
      </c>
      <c r="AU67" s="294">
        <f t="shared" si="43"/>
        <v>0</v>
      </c>
      <c r="AV67" s="294">
        <f t="shared" si="44"/>
        <v>0</v>
      </c>
      <c r="AW67" s="305">
        <f t="shared" si="45"/>
        <v>0</v>
      </c>
      <c r="AX67" s="305">
        <f t="shared" si="46"/>
        <v>0</v>
      </c>
      <c r="AY67" s="69"/>
      <c r="AZ67" s="157">
        <v>32</v>
      </c>
      <c r="BA67" s="443"/>
      <c r="BB67" s="292">
        <f>IF(IF(ISBLANK(AZ$31),0,VLOOKUP(AZ67,RFR!$B$8:$I$108,VLOOKUP('Market Risk (Interest Rate_MD)'!AZ$31,RC_Summary!$F$18:$G$24,2,0),0))&lt;0,0,IF(ISBLANK(AZ$31),0,VLOOKUP(AZ67,RFR!$B$8:$I$108,VLOOKUP('Market Risk (Interest Rate_MD)'!AZ$31,RC_Summary!$F$18:$G$24,2,0),0)))</f>
        <v>0</v>
      </c>
      <c r="BC67" s="295">
        <f>RC_Summary!$D41</f>
        <v>0.25</v>
      </c>
      <c r="BD67" s="295">
        <f>RC_Summary!$C41</f>
        <v>-0.2</v>
      </c>
      <c r="BE67" s="294">
        <f t="shared" si="47"/>
        <v>0</v>
      </c>
      <c r="BF67" s="294">
        <f t="shared" si="48"/>
        <v>0</v>
      </c>
      <c r="BG67" s="305">
        <f t="shared" si="49"/>
        <v>0</v>
      </c>
      <c r="BH67" s="305">
        <f t="shared" si="50"/>
        <v>0</v>
      </c>
      <c r="BI67" s="69"/>
      <c r="BJ67" s="157">
        <v>32</v>
      </c>
      <c r="BK67" s="443"/>
      <c r="BL67" s="292">
        <f>IF(IF(ISBLANK(BJ$31),0,VLOOKUP(BJ67,RFR!$B$8:$I$108,VLOOKUP('Market Risk (Interest Rate_MD)'!BJ$31,RC_Summary!$F$18:$G$24,2,0),0))&lt;0,0,IF(ISBLANK(BJ$31),0,VLOOKUP(BJ67,RFR!$B$8:$I$108,VLOOKUP('Market Risk (Interest Rate_MD)'!BJ$31,RC_Summary!$F$18:$G$24,2,0),0)))</f>
        <v>0</v>
      </c>
      <c r="BM67" s="295">
        <f>RC_Summary!$D41</f>
        <v>0.25</v>
      </c>
      <c r="BN67" s="295">
        <f>RC_Summary!$C41</f>
        <v>-0.2</v>
      </c>
      <c r="BO67" s="294">
        <f t="shared" si="51"/>
        <v>0</v>
      </c>
      <c r="BP67" s="294">
        <f t="shared" si="52"/>
        <v>0</v>
      </c>
      <c r="BQ67" s="305">
        <f t="shared" si="53"/>
        <v>0</v>
      </c>
      <c r="BR67" s="480">
        <f t="shared" si="54"/>
        <v>0</v>
      </c>
      <c r="BS67" s="472"/>
      <c r="BT67" s="472"/>
      <c r="BU67" s="472"/>
      <c r="BV67" s="472"/>
      <c r="BW67" s="472"/>
      <c r="BX67" s="472"/>
      <c r="BY67" s="472"/>
      <c r="BZ67" s="472"/>
      <c r="CA67" s="472"/>
      <c r="CB67" s="472"/>
      <c r="CC67" s="472"/>
      <c r="CD67" s="472"/>
      <c r="CE67" s="472"/>
      <c r="CF67" s="472"/>
      <c r="CG67" s="472"/>
      <c r="CH67" s="472"/>
      <c r="CI67" s="472"/>
      <c r="CJ67" s="472"/>
      <c r="CK67" s="472"/>
      <c r="CL67" s="472"/>
      <c r="CM67" s="472"/>
      <c r="CN67" s="472"/>
      <c r="CO67" s="472"/>
      <c r="CP67" s="472"/>
      <c r="CQ67" s="472"/>
      <c r="CR67" s="472"/>
      <c r="CS67" s="472"/>
      <c r="CT67" s="472"/>
      <c r="CU67" s="472"/>
      <c r="CV67" s="472"/>
      <c r="CW67" s="472"/>
      <c r="CX67" s="472"/>
      <c r="CY67" s="472"/>
      <c r="CZ67" s="472"/>
      <c r="DA67" s="472"/>
      <c r="DB67" s="472"/>
      <c r="DC67" s="472"/>
      <c r="DD67" s="472"/>
      <c r="DE67" s="472"/>
      <c r="DF67" s="472"/>
      <c r="DG67" s="472"/>
      <c r="DH67" s="472"/>
      <c r="DI67" s="472"/>
      <c r="DJ67" s="472"/>
      <c r="DK67" s="472"/>
      <c r="DL67" s="472"/>
      <c r="DM67" s="472"/>
      <c r="DN67" s="472"/>
      <c r="DO67" s="472"/>
      <c r="DP67" s="472"/>
      <c r="DQ67" s="472"/>
      <c r="DR67" s="472"/>
      <c r="DS67" s="472"/>
      <c r="DT67" s="472"/>
      <c r="DU67" s="472"/>
      <c r="DV67" s="472"/>
      <c r="DW67" s="472"/>
      <c r="DX67" s="472"/>
      <c r="DY67" s="472"/>
      <c r="DZ67" s="472"/>
      <c r="EA67" s="472"/>
      <c r="EB67" s="472"/>
      <c r="EC67" s="472"/>
      <c r="ED67" s="472"/>
      <c r="EE67" s="472"/>
      <c r="EF67" s="472"/>
      <c r="EG67" s="472"/>
      <c r="EH67" s="472"/>
      <c r="EI67" s="472"/>
      <c r="EJ67" s="472"/>
      <c r="EK67" s="472"/>
      <c r="EL67" s="472"/>
      <c r="EM67" s="472"/>
      <c r="EN67" s="472"/>
      <c r="EO67" s="472"/>
      <c r="EP67" s="472"/>
      <c r="EQ67" s="472"/>
      <c r="ER67" s="472"/>
      <c r="ES67" s="472"/>
      <c r="ET67" s="472"/>
      <c r="EU67" s="472"/>
      <c r="EV67" s="472"/>
      <c r="EW67" s="472"/>
      <c r="EX67" s="472"/>
      <c r="EY67" s="472"/>
      <c r="EZ67" s="472"/>
      <c r="FA67" s="472"/>
      <c r="FB67" s="472"/>
      <c r="FC67" s="472"/>
      <c r="FD67" s="472"/>
      <c r="FE67" s="472"/>
      <c r="FF67" s="472"/>
      <c r="FG67" s="472"/>
      <c r="FH67" s="472"/>
      <c r="FI67" s="472"/>
      <c r="FJ67" s="472"/>
      <c r="FK67" s="472"/>
      <c r="FL67" s="472"/>
      <c r="FM67" s="472"/>
      <c r="FN67" s="472"/>
      <c r="FO67" s="472"/>
      <c r="FP67" s="472"/>
      <c r="FQ67" s="472"/>
      <c r="FR67" s="472"/>
      <c r="FS67" s="472"/>
      <c r="FT67" s="472"/>
      <c r="FU67" s="472"/>
      <c r="FV67" s="472"/>
      <c r="FW67" s="472"/>
      <c r="FX67" s="472"/>
      <c r="FY67" s="472"/>
      <c r="FZ67" s="472"/>
      <c r="GA67" s="472"/>
      <c r="GB67" s="472"/>
      <c r="GC67" s="472"/>
      <c r="GD67" s="472"/>
      <c r="GE67" s="472"/>
      <c r="GF67" s="472"/>
      <c r="GG67" s="472"/>
      <c r="GH67" s="472"/>
      <c r="GI67" s="472"/>
      <c r="GJ67" s="472"/>
      <c r="GK67" s="472"/>
      <c r="GL67" s="472"/>
      <c r="GM67" s="472"/>
      <c r="GN67" s="472"/>
      <c r="GO67" s="472"/>
      <c r="GP67" s="472"/>
      <c r="GQ67" s="472"/>
      <c r="GR67" s="472"/>
      <c r="GS67" s="472"/>
      <c r="GT67" s="472"/>
      <c r="GU67" s="472"/>
      <c r="GV67" s="472"/>
      <c r="GW67" s="472"/>
      <c r="GX67" s="472"/>
      <c r="GY67" s="472"/>
      <c r="GZ67" s="472"/>
      <c r="HA67" s="472"/>
      <c r="HB67" s="472"/>
      <c r="HC67" s="472"/>
      <c r="HD67" s="472"/>
      <c r="HE67" s="472"/>
      <c r="HF67" s="472"/>
      <c r="HG67" s="472"/>
      <c r="HH67" s="472"/>
      <c r="HI67" s="472"/>
      <c r="HJ67" s="472"/>
      <c r="HK67" s="472"/>
      <c r="HL67" s="472"/>
      <c r="HM67" s="472"/>
      <c r="HN67" s="472"/>
      <c r="HO67" s="472"/>
      <c r="HP67" s="472"/>
      <c r="HQ67" s="472"/>
      <c r="HR67" s="472"/>
      <c r="HS67" s="472"/>
      <c r="HT67" s="472"/>
      <c r="HU67" s="472"/>
      <c r="HV67" s="472"/>
      <c r="HW67" s="472"/>
      <c r="HX67" s="472"/>
      <c r="HY67" s="472"/>
      <c r="HZ67" s="472"/>
      <c r="IA67" s="472"/>
      <c r="IB67" s="472"/>
      <c r="IC67" s="472"/>
      <c r="ID67" s="472"/>
      <c r="IE67" s="472"/>
      <c r="IF67" s="472"/>
      <c r="IG67" s="472"/>
      <c r="IH67" s="472"/>
      <c r="II67" s="472"/>
      <c r="IJ67" s="472"/>
      <c r="IK67" s="472"/>
      <c r="IL67" s="472"/>
      <c r="IM67" s="472"/>
      <c r="IN67" s="472"/>
      <c r="IO67" s="472"/>
      <c r="IP67" s="472"/>
      <c r="IQ67" s="472"/>
      <c r="IR67" s="472"/>
      <c r="IS67" s="472"/>
      <c r="IT67" s="472"/>
      <c r="IU67" s="472"/>
      <c r="IV67" s="472"/>
      <c r="IW67" s="472"/>
      <c r="IX67" s="472"/>
      <c r="IY67" s="472"/>
      <c r="IZ67" s="472"/>
      <c r="JA67" s="472"/>
      <c r="JB67" s="472"/>
      <c r="JC67" s="472"/>
      <c r="JD67" s="472"/>
      <c r="JE67" s="472"/>
      <c r="JF67" s="472"/>
      <c r="JG67" s="472"/>
      <c r="JH67" s="472"/>
      <c r="JI67" s="472"/>
      <c r="JJ67" s="472"/>
      <c r="JK67" s="472"/>
      <c r="JL67" s="472"/>
      <c r="JM67" s="472"/>
      <c r="JN67" s="472"/>
      <c r="JO67" s="472"/>
      <c r="JP67" s="472"/>
      <c r="JQ67" s="472"/>
      <c r="JR67" s="472"/>
      <c r="JS67" s="472"/>
      <c r="JT67" s="472"/>
      <c r="JU67" s="472"/>
      <c r="JV67" s="472"/>
      <c r="JW67" s="472"/>
      <c r="JX67" s="472"/>
      <c r="JY67" s="472"/>
      <c r="JZ67" s="472"/>
      <c r="KA67" s="472"/>
      <c r="KB67" s="472"/>
      <c r="KC67" s="472"/>
      <c r="KD67" s="472"/>
      <c r="KE67" s="472"/>
      <c r="KF67" s="472"/>
      <c r="KG67" s="472"/>
      <c r="KH67" s="472"/>
      <c r="KI67" s="472"/>
      <c r="KJ67" s="472"/>
      <c r="KK67" s="472"/>
      <c r="KL67" s="472"/>
      <c r="KM67" s="472"/>
      <c r="KN67" s="472"/>
      <c r="KO67" s="472"/>
      <c r="KP67" s="472"/>
      <c r="KQ67" s="472"/>
      <c r="KR67" s="472"/>
      <c r="KS67" s="472"/>
      <c r="KT67" s="472"/>
      <c r="KU67" s="472"/>
      <c r="KV67" s="472"/>
      <c r="KW67" s="472"/>
      <c r="KX67" s="472"/>
      <c r="KY67" s="472"/>
      <c r="KZ67" s="472"/>
      <c r="LA67" s="472"/>
      <c r="LB67" s="472"/>
      <c r="LC67" s="472"/>
      <c r="LD67" s="472"/>
      <c r="LE67" s="472"/>
      <c r="LF67" s="472"/>
      <c r="LG67" s="472"/>
      <c r="LH67" s="472"/>
      <c r="LI67" s="472"/>
      <c r="LJ67" s="472"/>
      <c r="LK67" s="472"/>
      <c r="LL67" s="472"/>
      <c r="LM67" s="472"/>
      <c r="LN67" s="472"/>
      <c r="LO67" s="472"/>
      <c r="LP67" s="472"/>
      <c r="LQ67" s="472"/>
      <c r="LR67" s="472"/>
      <c r="LS67" s="472"/>
      <c r="LT67" s="472"/>
      <c r="LU67" s="472"/>
      <c r="LV67" s="472"/>
      <c r="LW67" s="472"/>
      <c r="LX67" s="472"/>
      <c r="LY67" s="472"/>
      <c r="LZ67" s="472"/>
      <c r="MA67" s="472"/>
      <c r="MB67" s="472"/>
      <c r="MC67" s="472"/>
      <c r="MD67" s="472"/>
      <c r="ME67" s="472"/>
      <c r="MF67" s="472"/>
      <c r="MG67" s="472"/>
      <c r="MH67" s="472"/>
      <c r="MI67" s="472"/>
      <c r="MJ67" s="472"/>
      <c r="MK67" s="472"/>
      <c r="ML67" s="472"/>
      <c r="MM67" s="472"/>
      <c r="MN67" s="472"/>
      <c r="MO67" s="472"/>
      <c r="MP67" s="472"/>
      <c r="MQ67" s="472"/>
      <c r="MR67" s="472"/>
      <c r="MS67" s="472"/>
      <c r="MT67" s="472"/>
      <c r="MU67" s="472"/>
      <c r="MV67" s="472"/>
      <c r="MW67" s="472"/>
      <c r="MX67" s="472"/>
      <c r="MY67" s="472"/>
      <c r="MZ67" s="472"/>
      <c r="NA67" s="472"/>
    </row>
    <row r="68" spans="1:365" s="305" customFormat="1" x14ac:dyDescent="0.3">
      <c r="A68" s="472"/>
      <c r="B68" s="157">
        <v>33</v>
      </c>
      <c r="C68" s="443"/>
      <c r="D68" s="292">
        <f>RFR!$C42</f>
        <v>0</v>
      </c>
      <c r="E68" s="293">
        <f>RC_Summary!$D42</f>
        <v>0.25</v>
      </c>
      <c r="F68" s="293">
        <f>RC_Summary!$C42</f>
        <v>-0.2</v>
      </c>
      <c r="G68" s="294">
        <f t="shared" si="1"/>
        <v>0</v>
      </c>
      <c r="H68" s="294">
        <f t="shared" si="2"/>
        <v>0</v>
      </c>
      <c r="I68" s="391">
        <f t="shared" si="29"/>
        <v>0</v>
      </c>
      <c r="J68" s="391">
        <f t="shared" si="30"/>
        <v>0</v>
      </c>
      <c r="K68" s="69"/>
      <c r="L68" s="157">
        <v>33</v>
      </c>
      <c r="M68" s="443"/>
      <c r="N68" s="292">
        <f>IF(IF(ISBLANK(L$31),0,VLOOKUP(L68,RFR!$B$8:$I$108,VLOOKUP('Market Risk (Interest Rate_MD)'!$L$31,RC_Summary!$F$18:$G$24,2,0),0))&lt;0,0,IF(ISBLANK(L$31),0,VLOOKUP(L68,RFR!$B$8:$I$108,VLOOKUP('Market Risk (Interest Rate_MD)'!$L$31,RC_Summary!$F$18:$G$24,2,0),0)))</f>
        <v>0</v>
      </c>
      <c r="O68" s="295">
        <f>RC_Summary!$D42</f>
        <v>0.25</v>
      </c>
      <c r="P68" s="295">
        <f>RC_Summary!$C42</f>
        <v>-0.2</v>
      </c>
      <c r="Q68" s="294">
        <f t="shared" si="31"/>
        <v>0</v>
      </c>
      <c r="R68" s="294">
        <f t="shared" si="32"/>
        <v>0</v>
      </c>
      <c r="S68" s="305">
        <f t="shared" si="33"/>
        <v>0</v>
      </c>
      <c r="T68" s="305">
        <f t="shared" si="34"/>
        <v>0</v>
      </c>
      <c r="U68" s="69"/>
      <c r="V68" s="157">
        <v>33</v>
      </c>
      <c r="W68" s="443"/>
      <c r="X68" s="292">
        <f>IF(IF(ISBLANK(V$31),0,VLOOKUP(V68,RFR!$B$8:$I$108,VLOOKUP('Market Risk (Interest Rate_MD)'!V$31,RC_Summary!$F$18:$G$24,2,0),0))&lt;0,0,IF(ISBLANK(V$31),0,VLOOKUP(V68,RFR!$B$8:$I$108,VLOOKUP('Market Risk (Interest Rate_MD)'!V$31,RC_Summary!$F$18:$G$24,2,0),0)))</f>
        <v>0</v>
      </c>
      <c r="Y68" s="295">
        <f>RC_Summary!$D42</f>
        <v>0.25</v>
      </c>
      <c r="Z68" s="295">
        <f>RC_Summary!$C42</f>
        <v>-0.2</v>
      </c>
      <c r="AA68" s="294">
        <f t="shared" si="35"/>
        <v>0</v>
      </c>
      <c r="AB68" s="294">
        <f t="shared" si="36"/>
        <v>0</v>
      </c>
      <c r="AC68" s="305">
        <f t="shared" si="37"/>
        <v>0</v>
      </c>
      <c r="AD68" s="305">
        <f t="shared" si="38"/>
        <v>0</v>
      </c>
      <c r="AE68" s="69"/>
      <c r="AF68" s="157">
        <v>33</v>
      </c>
      <c r="AG68" s="443"/>
      <c r="AH68" s="292">
        <f>IF(IF(ISBLANK(AF$31),0,VLOOKUP(AF68,RFR!$B$8:$I$108,VLOOKUP('Market Risk (Interest Rate_MD)'!AF$31,RC_Summary!$F$18:$G$24,2,0),0))&lt;0,0,IF(ISBLANK(AF$31),0,VLOOKUP(AF68,RFR!$B$8:$I$108,VLOOKUP('Market Risk (Interest Rate_MD)'!AF$31,RC_Summary!$F$18:$G$24,2,0),0)))</f>
        <v>0</v>
      </c>
      <c r="AI68" s="295">
        <f>RC_Summary!$D42</f>
        <v>0.25</v>
      </c>
      <c r="AJ68" s="295">
        <f>RC_Summary!$C42</f>
        <v>-0.2</v>
      </c>
      <c r="AK68" s="294">
        <f t="shared" si="39"/>
        <v>0</v>
      </c>
      <c r="AL68" s="294">
        <f t="shared" si="40"/>
        <v>0</v>
      </c>
      <c r="AM68" s="305">
        <f t="shared" si="41"/>
        <v>0</v>
      </c>
      <c r="AN68" s="305">
        <f t="shared" si="42"/>
        <v>0</v>
      </c>
      <c r="AO68" s="69"/>
      <c r="AP68" s="157">
        <v>33</v>
      </c>
      <c r="AQ68" s="443"/>
      <c r="AR68" s="292">
        <f>IF(IF(ISBLANK(AP$31),0,VLOOKUP(AP68,RFR!$B$8:$I$108,VLOOKUP('Market Risk (Interest Rate_MD)'!AP$31,RC_Summary!$F$18:$G$24,2,0),0))&lt;0,0,IF(ISBLANK(AP$31),0,VLOOKUP(AP68,RFR!$B$8:$I$108,VLOOKUP('Market Risk (Interest Rate_MD)'!AP$31,RC_Summary!$F$18:$G$24,2,0),0)))</f>
        <v>0</v>
      </c>
      <c r="AS68" s="295">
        <f>RC_Summary!$D42</f>
        <v>0.25</v>
      </c>
      <c r="AT68" s="295">
        <f>RC_Summary!$C42</f>
        <v>-0.2</v>
      </c>
      <c r="AU68" s="294">
        <f t="shared" si="43"/>
        <v>0</v>
      </c>
      <c r="AV68" s="294">
        <f t="shared" si="44"/>
        <v>0</v>
      </c>
      <c r="AW68" s="305">
        <f t="shared" si="45"/>
        <v>0</v>
      </c>
      <c r="AX68" s="305">
        <f t="shared" si="46"/>
        <v>0</v>
      </c>
      <c r="AY68" s="69"/>
      <c r="AZ68" s="157">
        <v>33</v>
      </c>
      <c r="BA68" s="443"/>
      <c r="BB68" s="292">
        <f>IF(IF(ISBLANK(AZ$31),0,VLOOKUP(AZ68,RFR!$B$8:$I$108,VLOOKUP('Market Risk (Interest Rate_MD)'!AZ$31,RC_Summary!$F$18:$G$24,2,0),0))&lt;0,0,IF(ISBLANK(AZ$31),0,VLOOKUP(AZ68,RFR!$B$8:$I$108,VLOOKUP('Market Risk (Interest Rate_MD)'!AZ$31,RC_Summary!$F$18:$G$24,2,0),0)))</f>
        <v>0</v>
      </c>
      <c r="BC68" s="295">
        <f>RC_Summary!$D42</f>
        <v>0.25</v>
      </c>
      <c r="BD68" s="295">
        <f>RC_Summary!$C42</f>
        <v>-0.2</v>
      </c>
      <c r="BE68" s="294">
        <f t="shared" si="47"/>
        <v>0</v>
      </c>
      <c r="BF68" s="294">
        <f t="shared" si="48"/>
        <v>0</v>
      </c>
      <c r="BG68" s="305">
        <f t="shared" si="49"/>
        <v>0</v>
      </c>
      <c r="BH68" s="305">
        <f t="shared" si="50"/>
        <v>0</v>
      </c>
      <c r="BI68" s="69"/>
      <c r="BJ68" s="157">
        <v>33</v>
      </c>
      <c r="BK68" s="443"/>
      <c r="BL68" s="292">
        <f>IF(IF(ISBLANK(BJ$31),0,VLOOKUP(BJ68,RFR!$B$8:$I$108,VLOOKUP('Market Risk (Interest Rate_MD)'!BJ$31,RC_Summary!$F$18:$G$24,2,0),0))&lt;0,0,IF(ISBLANK(BJ$31),0,VLOOKUP(BJ68,RFR!$B$8:$I$108,VLOOKUP('Market Risk (Interest Rate_MD)'!BJ$31,RC_Summary!$F$18:$G$24,2,0),0)))</f>
        <v>0</v>
      </c>
      <c r="BM68" s="295">
        <f>RC_Summary!$D42</f>
        <v>0.25</v>
      </c>
      <c r="BN68" s="295">
        <f>RC_Summary!$C42</f>
        <v>-0.2</v>
      </c>
      <c r="BO68" s="294">
        <f t="shared" si="51"/>
        <v>0</v>
      </c>
      <c r="BP68" s="294">
        <f t="shared" si="52"/>
        <v>0</v>
      </c>
      <c r="BQ68" s="305">
        <f t="shared" si="53"/>
        <v>0</v>
      </c>
      <c r="BR68" s="480">
        <f t="shared" si="54"/>
        <v>0</v>
      </c>
      <c r="BS68" s="472"/>
      <c r="BT68" s="472"/>
      <c r="BU68" s="472"/>
      <c r="BV68" s="472"/>
      <c r="BW68" s="472"/>
      <c r="BX68" s="472"/>
      <c r="BY68" s="472"/>
      <c r="BZ68" s="472"/>
      <c r="CA68" s="472"/>
      <c r="CB68" s="472"/>
      <c r="CC68" s="472"/>
      <c r="CD68" s="472"/>
      <c r="CE68" s="472"/>
      <c r="CF68" s="472"/>
      <c r="CG68" s="472"/>
      <c r="CH68" s="472"/>
      <c r="CI68" s="472"/>
      <c r="CJ68" s="472"/>
      <c r="CK68" s="472"/>
      <c r="CL68" s="472"/>
      <c r="CM68" s="472"/>
      <c r="CN68" s="472"/>
      <c r="CO68" s="472"/>
      <c r="CP68" s="472"/>
      <c r="CQ68" s="472"/>
      <c r="CR68" s="472"/>
      <c r="CS68" s="472"/>
      <c r="CT68" s="472"/>
      <c r="CU68" s="472"/>
      <c r="CV68" s="472"/>
      <c r="CW68" s="472"/>
      <c r="CX68" s="472"/>
      <c r="CY68" s="472"/>
      <c r="CZ68" s="472"/>
      <c r="DA68" s="472"/>
      <c r="DB68" s="472"/>
      <c r="DC68" s="472"/>
      <c r="DD68" s="472"/>
      <c r="DE68" s="472"/>
      <c r="DF68" s="472"/>
      <c r="DG68" s="472"/>
      <c r="DH68" s="472"/>
      <c r="DI68" s="472"/>
      <c r="DJ68" s="472"/>
      <c r="DK68" s="472"/>
      <c r="DL68" s="472"/>
      <c r="DM68" s="472"/>
      <c r="DN68" s="472"/>
      <c r="DO68" s="472"/>
      <c r="DP68" s="472"/>
      <c r="DQ68" s="472"/>
      <c r="DR68" s="472"/>
      <c r="DS68" s="472"/>
      <c r="DT68" s="472"/>
      <c r="DU68" s="472"/>
      <c r="DV68" s="472"/>
      <c r="DW68" s="472"/>
      <c r="DX68" s="472"/>
      <c r="DY68" s="472"/>
      <c r="DZ68" s="472"/>
      <c r="EA68" s="472"/>
      <c r="EB68" s="472"/>
      <c r="EC68" s="472"/>
      <c r="ED68" s="472"/>
      <c r="EE68" s="472"/>
      <c r="EF68" s="472"/>
      <c r="EG68" s="472"/>
      <c r="EH68" s="472"/>
      <c r="EI68" s="472"/>
      <c r="EJ68" s="472"/>
      <c r="EK68" s="472"/>
      <c r="EL68" s="472"/>
      <c r="EM68" s="472"/>
      <c r="EN68" s="472"/>
      <c r="EO68" s="472"/>
      <c r="EP68" s="472"/>
      <c r="EQ68" s="472"/>
      <c r="ER68" s="472"/>
      <c r="ES68" s="472"/>
      <c r="ET68" s="472"/>
      <c r="EU68" s="472"/>
      <c r="EV68" s="472"/>
      <c r="EW68" s="472"/>
      <c r="EX68" s="472"/>
      <c r="EY68" s="472"/>
      <c r="EZ68" s="472"/>
      <c r="FA68" s="472"/>
      <c r="FB68" s="472"/>
      <c r="FC68" s="472"/>
      <c r="FD68" s="472"/>
      <c r="FE68" s="472"/>
      <c r="FF68" s="472"/>
      <c r="FG68" s="472"/>
      <c r="FH68" s="472"/>
      <c r="FI68" s="472"/>
      <c r="FJ68" s="472"/>
      <c r="FK68" s="472"/>
      <c r="FL68" s="472"/>
      <c r="FM68" s="472"/>
      <c r="FN68" s="472"/>
      <c r="FO68" s="472"/>
      <c r="FP68" s="472"/>
      <c r="FQ68" s="472"/>
      <c r="FR68" s="472"/>
      <c r="FS68" s="472"/>
      <c r="FT68" s="472"/>
      <c r="FU68" s="472"/>
      <c r="FV68" s="472"/>
      <c r="FW68" s="472"/>
      <c r="FX68" s="472"/>
      <c r="FY68" s="472"/>
      <c r="FZ68" s="472"/>
      <c r="GA68" s="472"/>
      <c r="GB68" s="472"/>
      <c r="GC68" s="472"/>
      <c r="GD68" s="472"/>
      <c r="GE68" s="472"/>
      <c r="GF68" s="472"/>
      <c r="GG68" s="472"/>
      <c r="GH68" s="472"/>
      <c r="GI68" s="472"/>
      <c r="GJ68" s="472"/>
      <c r="GK68" s="472"/>
      <c r="GL68" s="472"/>
      <c r="GM68" s="472"/>
      <c r="GN68" s="472"/>
      <c r="GO68" s="472"/>
      <c r="GP68" s="472"/>
      <c r="GQ68" s="472"/>
      <c r="GR68" s="472"/>
      <c r="GS68" s="472"/>
      <c r="GT68" s="472"/>
      <c r="GU68" s="472"/>
      <c r="GV68" s="472"/>
      <c r="GW68" s="472"/>
      <c r="GX68" s="472"/>
      <c r="GY68" s="472"/>
      <c r="GZ68" s="472"/>
      <c r="HA68" s="472"/>
      <c r="HB68" s="472"/>
      <c r="HC68" s="472"/>
      <c r="HD68" s="472"/>
      <c r="HE68" s="472"/>
      <c r="HF68" s="472"/>
      <c r="HG68" s="472"/>
      <c r="HH68" s="472"/>
      <c r="HI68" s="472"/>
      <c r="HJ68" s="472"/>
      <c r="HK68" s="472"/>
      <c r="HL68" s="472"/>
      <c r="HM68" s="472"/>
      <c r="HN68" s="472"/>
      <c r="HO68" s="472"/>
      <c r="HP68" s="472"/>
      <c r="HQ68" s="472"/>
      <c r="HR68" s="472"/>
      <c r="HS68" s="472"/>
      <c r="HT68" s="472"/>
      <c r="HU68" s="472"/>
      <c r="HV68" s="472"/>
      <c r="HW68" s="472"/>
      <c r="HX68" s="472"/>
      <c r="HY68" s="472"/>
      <c r="HZ68" s="472"/>
      <c r="IA68" s="472"/>
      <c r="IB68" s="472"/>
      <c r="IC68" s="472"/>
      <c r="ID68" s="472"/>
      <c r="IE68" s="472"/>
      <c r="IF68" s="472"/>
      <c r="IG68" s="472"/>
      <c r="IH68" s="472"/>
      <c r="II68" s="472"/>
      <c r="IJ68" s="472"/>
      <c r="IK68" s="472"/>
      <c r="IL68" s="472"/>
      <c r="IM68" s="472"/>
      <c r="IN68" s="472"/>
      <c r="IO68" s="472"/>
      <c r="IP68" s="472"/>
      <c r="IQ68" s="472"/>
      <c r="IR68" s="472"/>
      <c r="IS68" s="472"/>
      <c r="IT68" s="472"/>
      <c r="IU68" s="472"/>
      <c r="IV68" s="472"/>
      <c r="IW68" s="472"/>
      <c r="IX68" s="472"/>
      <c r="IY68" s="472"/>
      <c r="IZ68" s="472"/>
      <c r="JA68" s="472"/>
      <c r="JB68" s="472"/>
      <c r="JC68" s="472"/>
      <c r="JD68" s="472"/>
      <c r="JE68" s="472"/>
      <c r="JF68" s="472"/>
      <c r="JG68" s="472"/>
      <c r="JH68" s="472"/>
      <c r="JI68" s="472"/>
      <c r="JJ68" s="472"/>
      <c r="JK68" s="472"/>
      <c r="JL68" s="472"/>
      <c r="JM68" s="472"/>
      <c r="JN68" s="472"/>
      <c r="JO68" s="472"/>
      <c r="JP68" s="472"/>
      <c r="JQ68" s="472"/>
      <c r="JR68" s="472"/>
      <c r="JS68" s="472"/>
      <c r="JT68" s="472"/>
      <c r="JU68" s="472"/>
      <c r="JV68" s="472"/>
      <c r="JW68" s="472"/>
      <c r="JX68" s="472"/>
      <c r="JY68" s="472"/>
      <c r="JZ68" s="472"/>
      <c r="KA68" s="472"/>
      <c r="KB68" s="472"/>
      <c r="KC68" s="472"/>
      <c r="KD68" s="472"/>
      <c r="KE68" s="472"/>
      <c r="KF68" s="472"/>
      <c r="KG68" s="472"/>
      <c r="KH68" s="472"/>
      <c r="KI68" s="472"/>
      <c r="KJ68" s="472"/>
      <c r="KK68" s="472"/>
      <c r="KL68" s="472"/>
      <c r="KM68" s="472"/>
      <c r="KN68" s="472"/>
      <c r="KO68" s="472"/>
      <c r="KP68" s="472"/>
      <c r="KQ68" s="472"/>
      <c r="KR68" s="472"/>
      <c r="KS68" s="472"/>
      <c r="KT68" s="472"/>
      <c r="KU68" s="472"/>
      <c r="KV68" s="472"/>
      <c r="KW68" s="472"/>
      <c r="KX68" s="472"/>
      <c r="KY68" s="472"/>
      <c r="KZ68" s="472"/>
      <c r="LA68" s="472"/>
      <c r="LB68" s="472"/>
      <c r="LC68" s="472"/>
      <c r="LD68" s="472"/>
      <c r="LE68" s="472"/>
      <c r="LF68" s="472"/>
      <c r="LG68" s="472"/>
      <c r="LH68" s="472"/>
      <c r="LI68" s="472"/>
      <c r="LJ68" s="472"/>
      <c r="LK68" s="472"/>
      <c r="LL68" s="472"/>
      <c r="LM68" s="472"/>
      <c r="LN68" s="472"/>
      <c r="LO68" s="472"/>
      <c r="LP68" s="472"/>
      <c r="LQ68" s="472"/>
      <c r="LR68" s="472"/>
      <c r="LS68" s="472"/>
      <c r="LT68" s="472"/>
      <c r="LU68" s="472"/>
      <c r="LV68" s="472"/>
      <c r="LW68" s="472"/>
      <c r="LX68" s="472"/>
      <c r="LY68" s="472"/>
      <c r="LZ68" s="472"/>
      <c r="MA68" s="472"/>
      <c r="MB68" s="472"/>
      <c r="MC68" s="472"/>
      <c r="MD68" s="472"/>
      <c r="ME68" s="472"/>
      <c r="MF68" s="472"/>
      <c r="MG68" s="472"/>
      <c r="MH68" s="472"/>
      <c r="MI68" s="472"/>
      <c r="MJ68" s="472"/>
      <c r="MK68" s="472"/>
      <c r="ML68" s="472"/>
      <c r="MM68" s="472"/>
      <c r="MN68" s="472"/>
      <c r="MO68" s="472"/>
      <c r="MP68" s="472"/>
      <c r="MQ68" s="472"/>
      <c r="MR68" s="472"/>
      <c r="MS68" s="472"/>
      <c r="MT68" s="472"/>
      <c r="MU68" s="472"/>
      <c r="MV68" s="472"/>
      <c r="MW68" s="472"/>
      <c r="MX68" s="472"/>
      <c r="MY68" s="472"/>
      <c r="MZ68" s="472"/>
      <c r="NA68" s="472"/>
    </row>
    <row r="69" spans="1:365" s="305" customFormat="1" x14ac:dyDescent="0.3">
      <c r="A69" s="472"/>
      <c r="B69" s="157">
        <v>34</v>
      </c>
      <c r="C69" s="443"/>
      <c r="D69" s="292">
        <f>RFR!$C43</f>
        <v>0</v>
      </c>
      <c r="E69" s="293">
        <f>RC_Summary!$D43</f>
        <v>0.25</v>
      </c>
      <c r="F69" s="293">
        <f>RC_Summary!$C43</f>
        <v>-0.2</v>
      </c>
      <c r="G69" s="294">
        <f t="shared" si="1"/>
        <v>0</v>
      </c>
      <c r="H69" s="294">
        <f t="shared" si="2"/>
        <v>0</v>
      </c>
      <c r="I69" s="391">
        <f t="shared" si="29"/>
        <v>0</v>
      </c>
      <c r="J69" s="391">
        <f t="shared" si="30"/>
        <v>0</v>
      </c>
      <c r="K69" s="69"/>
      <c r="L69" s="157">
        <v>34</v>
      </c>
      <c r="M69" s="443"/>
      <c r="N69" s="292">
        <f>IF(IF(ISBLANK(L$31),0,VLOOKUP(L69,RFR!$B$8:$I$108,VLOOKUP('Market Risk (Interest Rate_MD)'!$L$31,RC_Summary!$F$18:$G$24,2,0),0))&lt;0,0,IF(ISBLANK(L$31),0,VLOOKUP(L69,RFR!$B$8:$I$108,VLOOKUP('Market Risk (Interest Rate_MD)'!$L$31,RC_Summary!$F$18:$G$24,2,0),0)))</f>
        <v>0</v>
      </c>
      <c r="O69" s="295">
        <f>RC_Summary!$D43</f>
        <v>0.25</v>
      </c>
      <c r="P69" s="295">
        <f>RC_Summary!$C43</f>
        <v>-0.2</v>
      </c>
      <c r="Q69" s="294">
        <f t="shared" si="31"/>
        <v>0</v>
      </c>
      <c r="R69" s="294">
        <f t="shared" si="32"/>
        <v>0</v>
      </c>
      <c r="S69" s="305">
        <f t="shared" si="33"/>
        <v>0</v>
      </c>
      <c r="T69" s="305">
        <f t="shared" si="34"/>
        <v>0</v>
      </c>
      <c r="U69" s="69"/>
      <c r="V69" s="157">
        <v>34</v>
      </c>
      <c r="W69" s="443"/>
      <c r="X69" s="292">
        <f>IF(IF(ISBLANK(V$31),0,VLOOKUP(V69,RFR!$B$8:$I$108,VLOOKUP('Market Risk (Interest Rate_MD)'!V$31,RC_Summary!$F$18:$G$24,2,0),0))&lt;0,0,IF(ISBLANK(V$31),0,VLOOKUP(V69,RFR!$B$8:$I$108,VLOOKUP('Market Risk (Interest Rate_MD)'!V$31,RC_Summary!$F$18:$G$24,2,0),0)))</f>
        <v>0</v>
      </c>
      <c r="Y69" s="295">
        <f>RC_Summary!$D43</f>
        <v>0.25</v>
      </c>
      <c r="Z69" s="295">
        <f>RC_Summary!$C43</f>
        <v>-0.2</v>
      </c>
      <c r="AA69" s="294">
        <f t="shared" si="35"/>
        <v>0</v>
      </c>
      <c r="AB69" s="294">
        <f t="shared" si="36"/>
        <v>0</v>
      </c>
      <c r="AC69" s="305">
        <f t="shared" si="37"/>
        <v>0</v>
      </c>
      <c r="AD69" s="305">
        <f t="shared" si="38"/>
        <v>0</v>
      </c>
      <c r="AE69" s="69"/>
      <c r="AF69" s="157">
        <v>34</v>
      </c>
      <c r="AG69" s="443"/>
      <c r="AH69" s="292">
        <f>IF(IF(ISBLANK(AF$31),0,VLOOKUP(AF69,RFR!$B$8:$I$108,VLOOKUP('Market Risk (Interest Rate_MD)'!AF$31,RC_Summary!$F$18:$G$24,2,0),0))&lt;0,0,IF(ISBLANK(AF$31),0,VLOOKUP(AF69,RFR!$B$8:$I$108,VLOOKUP('Market Risk (Interest Rate_MD)'!AF$31,RC_Summary!$F$18:$G$24,2,0),0)))</f>
        <v>0</v>
      </c>
      <c r="AI69" s="295">
        <f>RC_Summary!$D43</f>
        <v>0.25</v>
      </c>
      <c r="AJ69" s="295">
        <f>RC_Summary!$C43</f>
        <v>-0.2</v>
      </c>
      <c r="AK69" s="294">
        <f t="shared" si="39"/>
        <v>0</v>
      </c>
      <c r="AL69" s="294">
        <f t="shared" si="40"/>
        <v>0</v>
      </c>
      <c r="AM69" s="305">
        <f t="shared" si="41"/>
        <v>0</v>
      </c>
      <c r="AN69" s="305">
        <f t="shared" si="42"/>
        <v>0</v>
      </c>
      <c r="AO69" s="69"/>
      <c r="AP69" s="157">
        <v>34</v>
      </c>
      <c r="AQ69" s="443"/>
      <c r="AR69" s="292">
        <f>IF(IF(ISBLANK(AP$31),0,VLOOKUP(AP69,RFR!$B$8:$I$108,VLOOKUP('Market Risk (Interest Rate_MD)'!AP$31,RC_Summary!$F$18:$G$24,2,0),0))&lt;0,0,IF(ISBLANK(AP$31),0,VLOOKUP(AP69,RFR!$B$8:$I$108,VLOOKUP('Market Risk (Interest Rate_MD)'!AP$31,RC_Summary!$F$18:$G$24,2,0),0)))</f>
        <v>0</v>
      </c>
      <c r="AS69" s="295">
        <f>RC_Summary!$D43</f>
        <v>0.25</v>
      </c>
      <c r="AT69" s="295">
        <f>RC_Summary!$C43</f>
        <v>-0.2</v>
      </c>
      <c r="AU69" s="294">
        <f t="shared" si="43"/>
        <v>0</v>
      </c>
      <c r="AV69" s="294">
        <f t="shared" si="44"/>
        <v>0</v>
      </c>
      <c r="AW69" s="305">
        <f t="shared" si="45"/>
        <v>0</v>
      </c>
      <c r="AX69" s="305">
        <f t="shared" si="46"/>
        <v>0</v>
      </c>
      <c r="AY69" s="69"/>
      <c r="AZ69" s="157">
        <v>34</v>
      </c>
      <c r="BA69" s="443"/>
      <c r="BB69" s="292">
        <f>IF(IF(ISBLANK(AZ$31),0,VLOOKUP(AZ69,RFR!$B$8:$I$108,VLOOKUP('Market Risk (Interest Rate_MD)'!AZ$31,RC_Summary!$F$18:$G$24,2,0),0))&lt;0,0,IF(ISBLANK(AZ$31),0,VLOOKUP(AZ69,RFR!$B$8:$I$108,VLOOKUP('Market Risk (Interest Rate_MD)'!AZ$31,RC_Summary!$F$18:$G$24,2,0),0)))</f>
        <v>0</v>
      </c>
      <c r="BC69" s="295">
        <f>RC_Summary!$D43</f>
        <v>0.25</v>
      </c>
      <c r="BD69" s="295">
        <f>RC_Summary!$C43</f>
        <v>-0.2</v>
      </c>
      <c r="BE69" s="294">
        <f t="shared" si="47"/>
        <v>0</v>
      </c>
      <c r="BF69" s="294">
        <f t="shared" si="48"/>
        <v>0</v>
      </c>
      <c r="BG69" s="305">
        <f t="shared" si="49"/>
        <v>0</v>
      </c>
      <c r="BH69" s="305">
        <f t="shared" si="50"/>
        <v>0</v>
      </c>
      <c r="BI69" s="69"/>
      <c r="BJ69" s="157">
        <v>34</v>
      </c>
      <c r="BK69" s="443"/>
      <c r="BL69" s="292">
        <f>IF(IF(ISBLANK(BJ$31),0,VLOOKUP(BJ69,RFR!$B$8:$I$108,VLOOKUP('Market Risk (Interest Rate_MD)'!BJ$31,RC_Summary!$F$18:$G$24,2,0),0))&lt;0,0,IF(ISBLANK(BJ$31),0,VLOOKUP(BJ69,RFR!$B$8:$I$108,VLOOKUP('Market Risk (Interest Rate_MD)'!BJ$31,RC_Summary!$F$18:$G$24,2,0),0)))</f>
        <v>0</v>
      </c>
      <c r="BM69" s="295">
        <f>RC_Summary!$D43</f>
        <v>0.25</v>
      </c>
      <c r="BN69" s="295">
        <f>RC_Summary!$C43</f>
        <v>-0.2</v>
      </c>
      <c r="BO69" s="294">
        <f t="shared" si="51"/>
        <v>0</v>
      </c>
      <c r="BP69" s="294">
        <f t="shared" si="52"/>
        <v>0</v>
      </c>
      <c r="BQ69" s="305">
        <f t="shared" si="53"/>
        <v>0</v>
      </c>
      <c r="BR69" s="480">
        <f t="shared" si="54"/>
        <v>0</v>
      </c>
      <c r="BS69" s="472"/>
      <c r="BT69" s="472"/>
      <c r="BU69" s="472"/>
      <c r="BV69" s="472"/>
      <c r="BW69" s="472"/>
      <c r="BX69" s="472"/>
      <c r="BY69" s="472"/>
      <c r="BZ69" s="472"/>
      <c r="CA69" s="472"/>
      <c r="CB69" s="472"/>
      <c r="CC69" s="472"/>
      <c r="CD69" s="472"/>
      <c r="CE69" s="472"/>
      <c r="CF69" s="472"/>
      <c r="CG69" s="472"/>
      <c r="CH69" s="472"/>
      <c r="CI69" s="472"/>
      <c r="CJ69" s="472"/>
      <c r="CK69" s="472"/>
      <c r="CL69" s="472"/>
      <c r="CM69" s="472"/>
      <c r="CN69" s="472"/>
      <c r="CO69" s="472"/>
      <c r="CP69" s="472"/>
      <c r="CQ69" s="472"/>
      <c r="CR69" s="472"/>
      <c r="CS69" s="472"/>
      <c r="CT69" s="472"/>
      <c r="CU69" s="472"/>
      <c r="CV69" s="472"/>
      <c r="CW69" s="472"/>
      <c r="CX69" s="472"/>
      <c r="CY69" s="472"/>
      <c r="CZ69" s="472"/>
      <c r="DA69" s="472"/>
      <c r="DB69" s="472"/>
      <c r="DC69" s="472"/>
      <c r="DD69" s="472"/>
      <c r="DE69" s="472"/>
      <c r="DF69" s="472"/>
      <c r="DG69" s="472"/>
      <c r="DH69" s="472"/>
      <c r="DI69" s="472"/>
      <c r="DJ69" s="472"/>
      <c r="DK69" s="472"/>
      <c r="DL69" s="472"/>
      <c r="DM69" s="472"/>
      <c r="DN69" s="472"/>
      <c r="DO69" s="472"/>
      <c r="DP69" s="472"/>
      <c r="DQ69" s="472"/>
      <c r="DR69" s="472"/>
      <c r="DS69" s="472"/>
      <c r="DT69" s="472"/>
      <c r="DU69" s="472"/>
      <c r="DV69" s="472"/>
      <c r="DW69" s="472"/>
      <c r="DX69" s="472"/>
      <c r="DY69" s="472"/>
      <c r="DZ69" s="472"/>
      <c r="EA69" s="472"/>
      <c r="EB69" s="472"/>
      <c r="EC69" s="472"/>
      <c r="ED69" s="472"/>
      <c r="EE69" s="472"/>
      <c r="EF69" s="472"/>
      <c r="EG69" s="472"/>
      <c r="EH69" s="472"/>
      <c r="EI69" s="472"/>
      <c r="EJ69" s="472"/>
      <c r="EK69" s="472"/>
      <c r="EL69" s="472"/>
      <c r="EM69" s="472"/>
      <c r="EN69" s="472"/>
      <c r="EO69" s="472"/>
      <c r="EP69" s="472"/>
      <c r="EQ69" s="472"/>
      <c r="ER69" s="472"/>
      <c r="ES69" s="472"/>
      <c r="ET69" s="472"/>
      <c r="EU69" s="472"/>
      <c r="EV69" s="472"/>
      <c r="EW69" s="472"/>
      <c r="EX69" s="472"/>
      <c r="EY69" s="472"/>
      <c r="EZ69" s="472"/>
      <c r="FA69" s="472"/>
      <c r="FB69" s="472"/>
      <c r="FC69" s="472"/>
      <c r="FD69" s="472"/>
      <c r="FE69" s="472"/>
      <c r="FF69" s="472"/>
      <c r="FG69" s="472"/>
      <c r="FH69" s="472"/>
      <c r="FI69" s="472"/>
      <c r="FJ69" s="472"/>
      <c r="FK69" s="472"/>
      <c r="FL69" s="472"/>
      <c r="FM69" s="472"/>
      <c r="FN69" s="472"/>
      <c r="FO69" s="472"/>
      <c r="FP69" s="472"/>
      <c r="FQ69" s="472"/>
      <c r="FR69" s="472"/>
      <c r="FS69" s="472"/>
      <c r="FT69" s="472"/>
      <c r="FU69" s="472"/>
      <c r="FV69" s="472"/>
      <c r="FW69" s="472"/>
      <c r="FX69" s="472"/>
      <c r="FY69" s="472"/>
      <c r="FZ69" s="472"/>
      <c r="GA69" s="472"/>
      <c r="GB69" s="472"/>
      <c r="GC69" s="472"/>
      <c r="GD69" s="472"/>
      <c r="GE69" s="472"/>
      <c r="GF69" s="472"/>
      <c r="GG69" s="472"/>
      <c r="GH69" s="472"/>
      <c r="GI69" s="472"/>
      <c r="GJ69" s="472"/>
      <c r="GK69" s="472"/>
      <c r="GL69" s="472"/>
      <c r="GM69" s="472"/>
      <c r="GN69" s="472"/>
      <c r="GO69" s="472"/>
      <c r="GP69" s="472"/>
      <c r="GQ69" s="472"/>
      <c r="GR69" s="472"/>
      <c r="GS69" s="472"/>
      <c r="GT69" s="472"/>
      <c r="GU69" s="472"/>
      <c r="GV69" s="472"/>
      <c r="GW69" s="472"/>
      <c r="GX69" s="472"/>
      <c r="GY69" s="472"/>
      <c r="GZ69" s="472"/>
      <c r="HA69" s="472"/>
      <c r="HB69" s="472"/>
      <c r="HC69" s="472"/>
      <c r="HD69" s="472"/>
      <c r="HE69" s="472"/>
      <c r="HF69" s="472"/>
      <c r="HG69" s="472"/>
      <c r="HH69" s="472"/>
      <c r="HI69" s="472"/>
      <c r="HJ69" s="472"/>
      <c r="HK69" s="472"/>
      <c r="HL69" s="472"/>
      <c r="HM69" s="472"/>
      <c r="HN69" s="472"/>
      <c r="HO69" s="472"/>
      <c r="HP69" s="472"/>
      <c r="HQ69" s="472"/>
      <c r="HR69" s="472"/>
      <c r="HS69" s="472"/>
      <c r="HT69" s="472"/>
      <c r="HU69" s="472"/>
      <c r="HV69" s="472"/>
      <c r="HW69" s="472"/>
      <c r="HX69" s="472"/>
      <c r="HY69" s="472"/>
      <c r="HZ69" s="472"/>
      <c r="IA69" s="472"/>
      <c r="IB69" s="472"/>
      <c r="IC69" s="472"/>
      <c r="ID69" s="472"/>
      <c r="IE69" s="472"/>
      <c r="IF69" s="472"/>
      <c r="IG69" s="472"/>
      <c r="IH69" s="472"/>
      <c r="II69" s="472"/>
      <c r="IJ69" s="472"/>
      <c r="IK69" s="472"/>
      <c r="IL69" s="472"/>
      <c r="IM69" s="472"/>
      <c r="IN69" s="472"/>
      <c r="IO69" s="472"/>
      <c r="IP69" s="472"/>
      <c r="IQ69" s="472"/>
      <c r="IR69" s="472"/>
      <c r="IS69" s="472"/>
      <c r="IT69" s="472"/>
      <c r="IU69" s="472"/>
      <c r="IV69" s="472"/>
      <c r="IW69" s="472"/>
      <c r="IX69" s="472"/>
      <c r="IY69" s="472"/>
      <c r="IZ69" s="472"/>
      <c r="JA69" s="472"/>
      <c r="JB69" s="472"/>
      <c r="JC69" s="472"/>
      <c r="JD69" s="472"/>
      <c r="JE69" s="472"/>
      <c r="JF69" s="472"/>
      <c r="JG69" s="472"/>
      <c r="JH69" s="472"/>
      <c r="JI69" s="472"/>
      <c r="JJ69" s="472"/>
      <c r="JK69" s="472"/>
      <c r="JL69" s="472"/>
      <c r="JM69" s="472"/>
      <c r="JN69" s="472"/>
      <c r="JO69" s="472"/>
      <c r="JP69" s="472"/>
      <c r="JQ69" s="472"/>
      <c r="JR69" s="472"/>
      <c r="JS69" s="472"/>
      <c r="JT69" s="472"/>
      <c r="JU69" s="472"/>
      <c r="JV69" s="472"/>
      <c r="JW69" s="472"/>
      <c r="JX69" s="472"/>
      <c r="JY69" s="472"/>
      <c r="JZ69" s="472"/>
      <c r="KA69" s="472"/>
      <c r="KB69" s="472"/>
      <c r="KC69" s="472"/>
      <c r="KD69" s="472"/>
      <c r="KE69" s="472"/>
      <c r="KF69" s="472"/>
      <c r="KG69" s="472"/>
      <c r="KH69" s="472"/>
      <c r="KI69" s="472"/>
      <c r="KJ69" s="472"/>
      <c r="KK69" s="472"/>
      <c r="KL69" s="472"/>
      <c r="KM69" s="472"/>
      <c r="KN69" s="472"/>
      <c r="KO69" s="472"/>
      <c r="KP69" s="472"/>
      <c r="KQ69" s="472"/>
      <c r="KR69" s="472"/>
      <c r="KS69" s="472"/>
      <c r="KT69" s="472"/>
      <c r="KU69" s="472"/>
      <c r="KV69" s="472"/>
      <c r="KW69" s="472"/>
      <c r="KX69" s="472"/>
      <c r="KY69" s="472"/>
      <c r="KZ69" s="472"/>
      <c r="LA69" s="472"/>
      <c r="LB69" s="472"/>
      <c r="LC69" s="472"/>
      <c r="LD69" s="472"/>
      <c r="LE69" s="472"/>
      <c r="LF69" s="472"/>
      <c r="LG69" s="472"/>
      <c r="LH69" s="472"/>
      <c r="LI69" s="472"/>
      <c r="LJ69" s="472"/>
      <c r="LK69" s="472"/>
      <c r="LL69" s="472"/>
      <c r="LM69" s="472"/>
      <c r="LN69" s="472"/>
      <c r="LO69" s="472"/>
      <c r="LP69" s="472"/>
      <c r="LQ69" s="472"/>
      <c r="LR69" s="472"/>
      <c r="LS69" s="472"/>
      <c r="LT69" s="472"/>
      <c r="LU69" s="472"/>
      <c r="LV69" s="472"/>
      <c r="LW69" s="472"/>
      <c r="LX69" s="472"/>
      <c r="LY69" s="472"/>
      <c r="LZ69" s="472"/>
      <c r="MA69" s="472"/>
      <c r="MB69" s="472"/>
      <c r="MC69" s="472"/>
      <c r="MD69" s="472"/>
      <c r="ME69" s="472"/>
      <c r="MF69" s="472"/>
      <c r="MG69" s="472"/>
      <c r="MH69" s="472"/>
      <c r="MI69" s="472"/>
      <c r="MJ69" s="472"/>
      <c r="MK69" s="472"/>
      <c r="ML69" s="472"/>
      <c r="MM69" s="472"/>
      <c r="MN69" s="472"/>
      <c r="MO69" s="472"/>
      <c r="MP69" s="472"/>
      <c r="MQ69" s="472"/>
      <c r="MR69" s="472"/>
      <c r="MS69" s="472"/>
      <c r="MT69" s="472"/>
      <c r="MU69" s="472"/>
      <c r="MV69" s="472"/>
      <c r="MW69" s="472"/>
      <c r="MX69" s="472"/>
      <c r="MY69" s="472"/>
      <c r="MZ69" s="472"/>
      <c r="NA69" s="472"/>
    </row>
    <row r="70" spans="1:365" s="305" customFormat="1" ht="12.65" customHeight="1" x14ac:dyDescent="0.3">
      <c r="A70" s="472"/>
      <c r="B70" s="157">
        <v>35</v>
      </c>
      <c r="C70" s="443"/>
      <c r="D70" s="292">
        <f>RFR!$C44</f>
        <v>0</v>
      </c>
      <c r="E70" s="293">
        <f>RC_Summary!$D44</f>
        <v>0.25</v>
      </c>
      <c r="F70" s="293">
        <f>RC_Summary!$C44</f>
        <v>-0.2</v>
      </c>
      <c r="G70" s="294">
        <f t="shared" si="1"/>
        <v>0</v>
      </c>
      <c r="H70" s="294">
        <f t="shared" si="2"/>
        <v>0</v>
      </c>
      <c r="I70" s="391">
        <f t="shared" si="29"/>
        <v>0</v>
      </c>
      <c r="J70" s="391">
        <f t="shared" si="30"/>
        <v>0</v>
      </c>
      <c r="K70" s="69"/>
      <c r="L70" s="157">
        <v>35</v>
      </c>
      <c r="M70" s="443"/>
      <c r="N70" s="292">
        <f>IF(IF(ISBLANK(L$31),0,VLOOKUP(L70,RFR!$B$8:$I$108,VLOOKUP('Market Risk (Interest Rate_MD)'!$L$31,RC_Summary!$F$18:$G$24,2,0),0))&lt;0,0,IF(ISBLANK(L$31),0,VLOOKUP(L70,RFR!$B$8:$I$108,VLOOKUP('Market Risk (Interest Rate_MD)'!$L$31,RC_Summary!$F$18:$G$24,2,0),0)))</f>
        <v>0</v>
      </c>
      <c r="O70" s="295">
        <f>RC_Summary!$D44</f>
        <v>0.25</v>
      </c>
      <c r="P70" s="295">
        <f>RC_Summary!$C44</f>
        <v>-0.2</v>
      </c>
      <c r="Q70" s="294">
        <f t="shared" si="31"/>
        <v>0</v>
      </c>
      <c r="R70" s="294">
        <f t="shared" si="32"/>
        <v>0</v>
      </c>
      <c r="S70" s="305">
        <f t="shared" si="33"/>
        <v>0</v>
      </c>
      <c r="T70" s="305">
        <f t="shared" si="34"/>
        <v>0</v>
      </c>
      <c r="U70" s="69"/>
      <c r="V70" s="157">
        <v>35</v>
      </c>
      <c r="W70" s="443"/>
      <c r="X70" s="292">
        <f>IF(IF(ISBLANK(V$31),0,VLOOKUP(V70,RFR!$B$8:$I$108,VLOOKUP('Market Risk (Interest Rate_MD)'!V$31,RC_Summary!$F$18:$G$24,2,0),0))&lt;0,0,IF(ISBLANK(V$31),0,VLOOKUP(V70,RFR!$B$8:$I$108,VLOOKUP('Market Risk (Interest Rate_MD)'!V$31,RC_Summary!$F$18:$G$24,2,0),0)))</f>
        <v>0</v>
      </c>
      <c r="Y70" s="295">
        <f>RC_Summary!$D44</f>
        <v>0.25</v>
      </c>
      <c r="Z70" s="295">
        <f>RC_Summary!$C44</f>
        <v>-0.2</v>
      </c>
      <c r="AA70" s="294">
        <f t="shared" si="35"/>
        <v>0</v>
      </c>
      <c r="AB70" s="294">
        <f t="shared" si="36"/>
        <v>0</v>
      </c>
      <c r="AC70" s="305">
        <f t="shared" si="37"/>
        <v>0</v>
      </c>
      <c r="AD70" s="305">
        <f t="shared" si="38"/>
        <v>0</v>
      </c>
      <c r="AE70" s="69"/>
      <c r="AF70" s="157">
        <v>35</v>
      </c>
      <c r="AG70" s="443"/>
      <c r="AH70" s="292">
        <f>IF(IF(ISBLANK(AF$31),0,VLOOKUP(AF70,RFR!$B$8:$I$108,VLOOKUP('Market Risk (Interest Rate_MD)'!AF$31,RC_Summary!$F$18:$G$24,2,0),0))&lt;0,0,IF(ISBLANK(AF$31),0,VLOOKUP(AF70,RFR!$B$8:$I$108,VLOOKUP('Market Risk (Interest Rate_MD)'!AF$31,RC_Summary!$F$18:$G$24,2,0),0)))</f>
        <v>0</v>
      </c>
      <c r="AI70" s="295">
        <f>RC_Summary!$D44</f>
        <v>0.25</v>
      </c>
      <c r="AJ70" s="295">
        <f>RC_Summary!$C44</f>
        <v>-0.2</v>
      </c>
      <c r="AK70" s="294">
        <f t="shared" si="39"/>
        <v>0</v>
      </c>
      <c r="AL70" s="294">
        <f t="shared" si="40"/>
        <v>0</v>
      </c>
      <c r="AM70" s="305">
        <f t="shared" si="41"/>
        <v>0</v>
      </c>
      <c r="AN70" s="305">
        <f t="shared" si="42"/>
        <v>0</v>
      </c>
      <c r="AO70" s="69"/>
      <c r="AP70" s="157">
        <v>35</v>
      </c>
      <c r="AQ70" s="443"/>
      <c r="AR70" s="292">
        <f>IF(IF(ISBLANK(AP$31),0,VLOOKUP(AP70,RFR!$B$8:$I$108,VLOOKUP('Market Risk (Interest Rate_MD)'!AP$31,RC_Summary!$F$18:$G$24,2,0),0))&lt;0,0,IF(ISBLANK(AP$31),0,VLOOKUP(AP70,RFR!$B$8:$I$108,VLOOKUP('Market Risk (Interest Rate_MD)'!AP$31,RC_Summary!$F$18:$G$24,2,0),0)))</f>
        <v>0</v>
      </c>
      <c r="AS70" s="295">
        <f>RC_Summary!$D44</f>
        <v>0.25</v>
      </c>
      <c r="AT70" s="295">
        <f>RC_Summary!$C44</f>
        <v>-0.2</v>
      </c>
      <c r="AU70" s="294">
        <f t="shared" si="43"/>
        <v>0</v>
      </c>
      <c r="AV70" s="294">
        <f t="shared" si="44"/>
        <v>0</v>
      </c>
      <c r="AW70" s="305">
        <f t="shared" si="45"/>
        <v>0</v>
      </c>
      <c r="AX70" s="305">
        <f t="shared" si="46"/>
        <v>0</v>
      </c>
      <c r="AY70" s="69"/>
      <c r="AZ70" s="157">
        <v>35</v>
      </c>
      <c r="BA70" s="443"/>
      <c r="BB70" s="292">
        <f>IF(IF(ISBLANK(AZ$31),0,VLOOKUP(AZ70,RFR!$B$8:$I$108,VLOOKUP('Market Risk (Interest Rate_MD)'!AZ$31,RC_Summary!$F$18:$G$24,2,0),0))&lt;0,0,IF(ISBLANK(AZ$31),0,VLOOKUP(AZ70,RFR!$B$8:$I$108,VLOOKUP('Market Risk (Interest Rate_MD)'!AZ$31,RC_Summary!$F$18:$G$24,2,0),0)))</f>
        <v>0</v>
      </c>
      <c r="BC70" s="295">
        <f>RC_Summary!$D44</f>
        <v>0.25</v>
      </c>
      <c r="BD70" s="295">
        <f>RC_Summary!$C44</f>
        <v>-0.2</v>
      </c>
      <c r="BE70" s="294">
        <f t="shared" si="47"/>
        <v>0</v>
      </c>
      <c r="BF70" s="294">
        <f t="shared" si="48"/>
        <v>0</v>
      </c>
      <c r="BG70" s="305">
        <f t="shared" si="49"/>
        <v>0</v>
      </c>
      <c r="BH70" s="305">
        <f t="shared" si="50"/>
        <v>0</v>
      </c>
      <c r="BI70" s="69"/>
      <c r="BJ70" s="157">
        <v>35</v>
      </c>
      <c r="BK70" s="443"/>
      <c r="BL70" s="292">
        <f>IF(IF(ISBLANK(BJ$31),0,VLOOKUP(BJ70,RFR!$B$8:$I$108,VLOOKUP('Market Risk (Interest Rate_MD)'!BJ$31,RC_Summary!$F$18:$G$24,2,0),0))&lt;0,0,IF(ISBLANK(BJ$31),0,VLOOKUP(BJ70,RFR!$B$8:$I$108,VLOOKUP('Market Risk (Interest Rate_MD)'!BJ$31,RC_Summary!$F$18:$G$24,2,0),0)))</f>
        <v>0</v>
      </c>
      <c r="BM70" s="295">
        <f>RC_Summary!$D44</f>
        <v>0.25</v>
      </c>
      <c r="BN70" s="295">
        <f>RC_Summary!$C44</f>
        <v>-0.2</v>
      </c>
      <c r="BO70" s="294">
        <f t="shared" si="51"/>
        <v>0</v>
      </c>
      <c r="BP70" s="294">
        <f t="shared" si="52"/>
        <v>0</v>
      </c>
      <c r="BQ70" s="305">
        <f t="shared" si="53"/>
        <v>0</v>
      </c>
      <c r="BR70" s="480">
        <f t="shared" si="54"/>
        <v>0</v>
      </c>
      <c r="BS70" s="472"/>
      <c r="BT70" s="472"/>
      <c r="BU70" s="472"/>
      <c r="BV70" s="472"/>
      <c r="BW70" s="472"/>
      <c r="BX70" s="472"/>
      <c r="BY70" s="472"/>
      <c r="BZ70" s="472"/>
      <c r="CA70" s="472"/>
      <c r="CB70" s="472"/>
      <c r="CC70" s="472"/>
      <c r="CD70" s="472"/>
      <c r="CE70" s="472"/>
      <c r="CF70" s="472"/>
      <c r="CG70" s="472"/>
      <c r="CH70" s="472"/>
      <c r="CI70" s="472"/>
      <c r="CJ70" s="472"/>
      <c r="CK70" s="472"/>
      <c r="CL70" s="472"/>
      <c r="CM70" s="472"/>
      <c r="CN70" s="472"/>
      <c r="CO70" s="472"/>
      <c r="CP70" s="472"/>
      <c r="CQ70" s="472"/>
      <c r="CR70" s="472"/>
      <c r="CS70" s="472"/>
      <c r="CT70" s="472"/>
      <c r="CU70" s="472"/>
      <c r="CV70" s="472"/>
      <c r="CW70" s="472"/>
      <c r="CX70" s="472"/>
      <c r="CY70" s="472"/>
      <c r="CZ70" s="472"/>
      <c r="DA70" s="472"/>
      <c r="DB70" s="472"/>
      <c r="DC70" s="472"/>
      <c r="DD70" s="472"/>
      <c r="DE70" s="472"/>
      <c r="DF70" s="472"/>
      <c r="DG70" s="472"/>
      <c r="DH70" s="472"/>
      <c r="DI70" s="472"/>
      <c r="DJ70" s="472"/>
      <c r="DK70" s="472"/>
      <c r="DL70" s="472"/>
      <c r="DM70" s="472"/>
      <c r="DN70" s="472"/>
      <c r="DO70" s="472"/>
      <c r="DP70" s="472"/>
      <c r="DQ70" s="472"/>
      <c r="DR70" s="472"/>
      <c r="DS70" s="472"/>
      <c r="DT70" s="472"/>
      <c r="DU70" s="472"/>
      <c r="DV70" s="472"/>
      <c r="DW70" s="472"/>
      <c r="DX70" s="472"/>
      <c r="DY70" s="472"/>
      <c r="DZ70" s="472"/>
      <c r="EA70" s="472"/>
      <c r="EB70" s="472"/>
      <c r="EC70" s="472"/>
      <c r="ED70" s="472"/>
      <c r="EE70" s="472"/>
      <c r="EF70" s="472"/>
      <c r="EG70" s="472"/>
      <c r="EH70" s="472"/>
      <c r="EI70" s="472"/>
      <c r="EJ70" s="472"/>
      <c r="EK70" s="472"/>
      <c r="EL70" s="472"/>
      <c r="EM70" s="472"/>
      <c r="EN70" s="472"/>
      <c r="EO70" s="472"/>
      <c r="EP70" s="472"/>
      <c r="EQ70" s="472"/>
      <c r="ER70" s="472"/>
      <c r="ES70" s="472"/>
      <c r="ET70" s="472"/>
      <c r="EU70" s="472"/>
      <c r="EV70" s="472"/>
      <c r="EW70" s="472"/>
      <c r="EX70" s="472"/>
      <c r="EY70" s="472"/>
      <c r="EZ70" s="472"/>
      <c r="FA70" s="472"/>
      <c r="FB70" s="472"/>
      <c r="FC70" s="472"/>
      <c r="FD70" s="472"/>
      <c r="FE70" s="472"/>
      <c r="FF70" s="472"/>
      <c r="FG70" s="472"/>
      <c r="FH70" s="472"/>
      <c r="FI70" s="472"/>
      <c r="FJ70" s="472"/>
      <c r="FK70" s="472"/>
      <c r="FL70" s="472"/>
      <c r="FM70" s="472"/>
      <c r="FN70" s="472"/>
      <c r="FO70" s="472"/>
      <c r="FP70" s="472"/>
      <c r="FQ70" s="472"/>
      <c r="FR70" s="472"/>
      <c r="FS70" s="472"/>
      <c r="FT70" s="472"/>
      <c r="FU70" s="472"/>
      <c r="FV70" s="472"/>
      <c r="FW70" s="472"/>
      <c r="FX70" s="472"/>
      <c r="FY70" s="472"/>
      <c r="FZ70" s="472"/>
      <c r="GA70" s="472"/>
      <c r="GB70" s="472"/>
      <c r="GC70" s="472"/>
      <c r="GD70" s="472"/>
      <c r="GE70" s="472"/>
      <c r="GF70" s="472"/>
      <c r="GG70" s="472"/>
      <c r="GH70" s="472"/>
      <c r="GI70" s="472"/>
      <c r="GJ70" s="472"/>
      <c r="GK70" s="472"/>
      <c r="GL70" s="472"/>
      <c r="GM70" s="472"/>
      <c r="GN70" s="472"/>
      <c r="GO70" s="472"/>
      <c r="GP70" s="472"/>
      <c r="GQ70" s="472"/>
      <c r="GR70" s="472"/>
      <c r="GS70" s="472"/>
      <c r="GT70" s="472"/>
      <c r="GU70" s="472"/>
      <c r="GV70" s="472"/>
      <c r="GW70" s="472"/>
      <c r="GX70" s="472"/>
      <c r="GY70" s="472"/>
      <c r="GZ70" s="472"/>
      <c r="HA70" s="472"/>
      <c r="HB70" s="472"/>
      <c r="HC70" s="472"/>
      <c r="HD70" s="472"/>
      <c r="HE70" s="472"/>
      <c r="HF70" s="472"/>
      <c r="HG70" s="472"/>
      <c r="HH70" s="472"/>
      <c r="HI70" s="472"/>
      <c r="HJ70" s="472"/>
      <c r="HK70" s="472"/>
      <c r="HL70" s="472"/>
      <c r="HM70" s="472"/>
      <c r="HN70" s="472"/>
      <c r="HO70" s="472"/>
      <c r="HP70" s="472"/>
      <c r="HQ70" s="472"/>
      <c r="HR70" s="472"/>
      <c r="HS70" s="472"/>
      <c r="HT70" s="472"/>
      <c r="HU70" s="472"/>
      <c r="HV70" s="472"/>
      <c r="HW70" s="472"/>
      <c r="HX70" s="472"/>
      <c r="HY70" s="472"/>
      <c r="HZ70" s="472"/>
      <c r="IA70" s="472"/>
      <c r="IB70" s="472"/>
      <c r="IC70" s="472"/>
      <c r="ID70" s="472"/>
      <c r="IE70" s="472"/>
      <c r="IF70" s="472"/>
      <c r="IG70" s="472"/>
      <c r="IH70" s="472"/>
      <c r="II70" s="472"/>
      <c r="IJ70" s="472"/>
      <c r="IK70" s="472"/>
      <c r="IL70" s="472"/>
      <c r="IM70" s="472"/>
      <c r="IN70" s="472"/>
      <c r="IO70" s="472"/>
      <c r="IP70" s="472"/>
      <c r="IQ70" s="472"/>
      <c r="IR70" s="472"/>
      <c r="IS70" s="472"/>
      <c r="IT70" s="472"/>
      <c r="IU70" s="472"/>
      <c r="IV70" s="472"/>
      <c r="IW70" s="472"/>
      <c r="IX70" s="472"/>
      <c r="IY70" s="472"/>
      <c r="IZ70" s="472"/>
      <c r="JA70" s="472"/>
      <c r="JB70" s="472"/>
      <c r="JC70" s="472"/>
      <c r="JD70" s="472"/>
      <c r="JE70" s="472"/>
      <c r="JF70" s="472"/>
      <c r="JG70" s="472"/>
      <c r="JH70" s="472"/>
      <c r="JI70" s="472"/>
      <c r="JJ70" s="472"/>
      <c r="JK70" s="472"/>
      <c r="JL70" s="472"/>
      <c r="JM70" s="472"/>
      <c r="JN70" s="472"/>
      <c r="JO70" s="472"/>
      <c r="JP70" s="472"/>
      <c r="JQ70" s="472"/>
      <c r="JR70" s="472"/>
      <c r="JS70" s="472"/>
      <c r="JT70" s="472"/>
      <c r="JU70" s="472"/>
      <c r="JV70" s="472"/>
      <c r="JW70" s="472"/>
      <c r="JX70" s="472"/>
      <c r="JY70" s="472"/>
      <c r="JZ70" s="472"/>
      <c r="KA70" s="472"/>
      <c r="KB70" s="472"/>
      <c r="KC70" s="472"/>
      <c r="KD70" s="472"/>
      <c r="KE70" s="472"/>
      <c r="KF70" s="472"/>
      <c r="KG70" s="472"/>
      <c r="KH70" s="472"/>
      <c r="KI70" s="472"/>
      <c r="KJ70" s="472"/>
      <c r="KK70" s="472"/>
      <c r="KL70" s="472"/>
      <c r="KM70" s="472"/>
      <c r="KN70" s="472"/>
      <c r="KO70" s="472"/>
      <c r="KP70" s="472"/>
      <c r="KQ70" s="472"/>
      <c r="KR70" s="472"/>
      <c r="KS70" s="472"/>
      <c r="KT70" s="472"/>
      <c r="KU70" s="472"/>
      <c r="KV70" s="472"/>
      <c r="KW70" s="472"/>
      <c r="KX70" s="472"/>
      <c r="KY70" s="472"/>
      <c r="KZ70" s="472"/>
      <c r="LA70" s="472"/>
      <c r="LB70" s="472"/>
      <c r="LC70" s="472"/>
      <c r="LD70" s="472"/>
      <c r="LE70" s="472"/>
      <c r="LF70" s="472"/>
      <c r="LG70" s="472"/>
      <c r="LH70" s="472"/>
      <c r="LI70" s="472"/>
      <c r="LJ70" s="472"/>
      <c r="LK70" s="472"/>
      <c r="LL70" s="472"/>
      <c r="LM70" s="472"/>
      <c r="LN70" s="472"/>
      <c r="LO70" s="472"/>
      <c r="LP70" s="472"/>
      <c r="LQ70" s="472"/>
      <c r="LR70" s="472"/>
      <c r="LS70" s="472"/>
      <c r="LT70" s="472"/>
      <c r="LU70" s="472"/>
      <c r="LV70" s="472"/>
      <c r="LW70" s="472"/>
      <c r="LX70" s="472"/>
      <c r="LY70" s="472"/>
      <c r="LZ70" s="472"/>
      <c r="MA70" s="472"/>
      <c r="MB70" s="472"/>
      <c r="MC70" s="472"/>
      <c r="MD70" s="472"/>
      <c r="ME70" s="472"/>
      <c r="MF70" s="472"/>
      <c r="MG70" s="472"/>
      <c r="MH70" s="472"/>
      <c r="MI70" s="472"/>
      <c r="MJ70" s="472"/>
      <c r="MK70" s="472"/>
      <c r="ML70" s="472"/>
      <c r="MM70" s="472"/>
      <c r="MN70" s="472"/>
      <c r="MO70" s="472"/>
      <c r="MP70" s="472"/>
      <c r="MQ70" s="472"/>
      <c r="MR70" s="472"/>
      <c r="MS70" s="472"/>
      <c r="MT70" s="472"/>
      <c r="MU70" s="472"/>
      <c r="MV70" s="472"/>
      <c r="MW70" s="472"/>
      <c r="MX70" s="472"/>
      <c r="MY70" s="472"/>
      <c r="MZ70" s="472"/>
      <c r="NA70" s="472"/>
    </row>
    <row r="71" spans="1:365" s="305" customFormat="1" ht="12.65" customHeight="1" x14ac:dyDescent="0.3">
      <c r="A71" s="472"/>
      <c r="B71" s="157">
        <v>36</v>
      </c>
      <c r="C71" s="443"/>
      <c r="D71" s="292">
        <f>RFR!$C45</f>
        <v>0</v>
      </c>
      <c r="E71" s="293">
        <f>RC_Summary!$D45</f>
        <v>0.25</v>
      </c>
      <c r="F71" s="293">
        <f>RC_Summary!$C45</f>
        <v>-0.2</v>
      </c>
      <c r="G71" s="294">
        <f t="shared" si="1"/>
        <v>0</v>
      </c>
      <c r="H71" s="294">
        <f t="shared" si="2"/>
        <v>0</v>
      </c>
      <c r="I71" s="391">
        <f t="shared" si="29"/>
        <v>0</v>
      </c>
      <c r="J71" s="391">
        <f t="shared" si="30"/>
        <v>0</v>
      </c>
      <c r="K71" s="69"/>
      <c r="L71" s="157">
        <v>36</v>
      </c>
      <c r="M71" s="443"/>
      <c r="N71" s="292">
        <f>IF(IF(ISBLANK(L$31),0,VLOOKUP(L71,RFR!$B$8:$I$108,VLOOKUP('Market Risk (Interest Rate_MD)'!$L$31,RC_Summary!$F$18:$G$24,2,0),0))&lt;0,0,IF(ISBLANK(L$31),0,VLOOKUP(L71,RFR!$B$8:$I$108,VLOOKUP('Market Risk (Interest Rate_MD)'!$L$31,RC_Summary!$F$18:$G$24,2,0),0)))</f>
        <v>0</v>
      </c>
      <c r="O71" s="295">
        <f>RC_Summary!$D45</f>
        <v>0.25</v>
      </c>
      <c r="P71" s="295">
        <f>RC_Summary!$C45</f>
        <v>-0.2</v>
      </c>
      <c r="Q71" s="294">
        <f t="shared" si="31"/>
        <v>0</v>
      </c>
      <c r="R71" s="294">
        <f t="shared" si="32"/>
        <v>0</v>
      </c>
      <c r="S71" s="305">
        <f t="shared" si="33"/>
        <v>0</v>
      </c>
      <c r="T71" s="305">
        <f t="shared" si="34"/>
        <v>0</v>
      </c>
      <c r="U71" s="69"/>
      <c r="V71" s="157">
        <v>36</v>
      </c>
      <c r="W71" s="443"/>
      <c r="X71" s="292">
        <f>IF(IF(ISBLANK(V$31),0,VLOOKUP(V71,RFR!$B$8:$I$108,VLOOKUP('Market Risk (Interest Rate_MD)'!V$31,RC_Summary!$F$18:$G$24,2,0),0))&lt;0,0,IF(ISBLANK(V$31),0,VLOOKUP(V71,RFR!$B$8:$I$108,VLOOKUP('Market Risk (Interest Rate_MD)'!V$31,RC_Summary!$F$18:$G$24,2,0),0)))</f>
        <v>0</v>
      </c>
      <c r="Y71" s="295">
        <f>RC_Summary!$D45</f>
        <v>0.25</v>
      </c>
      <c r="Z71" s="295">
        <f>RC_Summary!$C45</f>
        <v>-0.2</v>
      </c>
      <c r="AA71" s="294">
        <f t="shared" si="35"/>
        <v>0</v>
      </c>
      <c r="AB71" s="294">
        <f t="shared" si="36"/>
        <v>0</v>
      </c>
      <c r="AC71" s="305">
        <f t="shared" si="37"/>
        <v>0</v>
      </c>
      <c r="AD71" s="305">
        <f t="shared" si="38"/>
        <v>0</v>
      </c>
      <c r="AE71" s="69"/>
      <c r="AF71" s="157">
        <v>36</v>
      </c>
      <c r="AG71" s="443"/>
      <c r="AH71" s="292">
        <f>IF(IF(ISBLANK(AF$31),0,VLOOKUP(AF71,RFR!$B$8:$I$108,VLOOKUP('Market Risk (Interest Rate_MD)'!AF$31,RC_Summary!$F$18:$G$24,2,0),0))&lt;0,0,IF(ISBLANK(AF$31),0,VLOOKUP(AF71,RFR!$B$8:$I$108,VLOOKUP('Market Risk (Interest Rate_MD)'!AF$31,RC_Summary!$F$18:$G$24,2,0),0)))</f>
        <v>0</v>
      </c>
      <c r="AI71" s="295">
        <f>RC_Summary!$D45</f>
        <v>0.25</v>
      </c>
      <c r="AJ71" s="295">
        <f>RC_Summary!$C45</f>
        <v>-0.2</v>
      </c>
      <c r="AK71" s="294">
        <f t="shared" si="39"/>
        <v>0</v>
      </c>
      <c r="AL71" s="294">
        <f t="shared" si="40"/>
        <v>0</v>
      </c>
      <c r="AM71" s="305">
        <f t="shared" si="41"/>
        <v>0</v>
      </c>
      <c r="AN71" s="305">
        <f t="shared" si="42"/>
        <v>0</v>
      </c>
      <c r="AO71" s="69"/>
      <c r="AP71" s="157">
        <v>36</v>
      </c>
      <c r="AQ71" s="443"/>
      <c r="AR71" s="292">
        <f>IF(IF(ISBLANK(AP$31),0,VLOOKUP(AP71,RFR!$B$8:$I$108,VLOOKUP('Market Risk (Interest Rate_MD)'!AP$31,RC_Summary!$F$18:$G$24,2,0),0))&lt;0,0,IF(ISBLANK(AP$31),0,VLOOKUP(AP71,RFR!$B$8:$I$108,VLOOKUP('Market Risk (Interest Rate_MD)'!AP$31,RC_Summary!$F$18:$G$24,2,0),0)))</f>
        <v>0</v>
      </c>
      <c r="AS71" s="295">
        <f>RC_Summary!$D45</f>
        <v>0.25</v>
      </c>
      <c r="AT71" s="295">
        <f>RC_Summary!$C45</f>
        <v>-0.2</v>
      </c>
      <c r="AU71" s="294">
        <f t="shared" si="43"/>
        <v>0</v>
      </c>
      <c r="AV71" s="294">
        <f t="shared" si="44"/>
        <v>0</v>
      </c>
      <c r="AW71" s="305">
        <f t="shared" si="45"/>
        <v>0</v>
      </c>
      <c r="AX71" s="305">
        <f t="shared" si="46"/>
        <v>0</v>
      </c>
      <c r="AY71" s="69"/>
      <c r="AZ71" s="157">
        <v>36</v>
      </c>
      <c r="BA71" s="443"/>
      <c r="BB71" s="292">
        <f>IF(IF(ISBLANK(AZ$31),0,VLOOKUP(AZ71,RFR!$B$8:$I$108,VLOOKUP('Market Risk (Interest Rate_MD)'!AZ$31,RC_Summary!$F$18:$G$24,2,0),0))&lt;0,0,IF(ISBLANK(AZ$31),0,VLOOKUP(AZ71,RFR!$B$8:$I$108,VLOOKUP('Market Risk (Interest Rate_MD)'!AZ$31,RC_Summary!$F$18:$G$24,2,0),0)))</f>
        <v>0</v>
      </c>
      <c r="BC71" s="295">
        <f>RC_Summary!$D45</f>
        <v>0.25</v>
      </c>
      <c r="BD71" s="295">
        <f>RC_Summary!$C45</f>
        <v>-0.2</v>
      </c>
      <c r="BE71" s="294">
        <f t="shared" si="47"/>
        <v>0</v>
      </c>
      <c r="BF71" s="294">
        <f t="shared" si="48"/>
        <v>0</v>
      </c>
      <c r="BG71" s="305">
        <f t="shared" si="49"/>
        <v>0</v>
      </c>
      <c r="BH71" s="305">
        <f t="shared" si="50"/>
        <v>0</v>
      </c>
      <c r="BI71" s="69"/>
      <c r="BJ71" s="157">
        <v>36</v>
      </c>
      <c r="BK71" s="443"/>
      <c r="BL71" s="292">
        <f>IF(IF(ISBLANK(BJ$31),0,VLOOKUP(BJ71,RFR!$B$8:$I$108,VLOOKUP('Market Risk (Interest Rate_MD)'!BJ$31,RC_Summary!$F$18:$G$24,2,0),0))&lt;0,0,IF(ISBLANK(BJ$31),0,VLOOKUP(BJ71,RFR!$B$8:$I$108,VLOOKUP('Market Risk (Interest Rate_MD)'!BJ$31,RC_Summary!$F$18:$G$24,2,0),0)))</f>
        <v>0</v>
      </c>
      <c r="BM71" s="295">
        <f>RC_Summary!$D45</f>
        <v>0.25</v>
      </c>
      <c r="BN71" s="295">
        <f>RC_Summary!$C45</f>
        <v>-0.2</v>
      </c>
      <c r="BO71" s="294">
        <f t="shared" si="51"/>
        <v>0</v>
      </c>
      <c r="BP71" s="294">
        <f t="shared" si="52"/>
        <v>0</v>
      </c>
      <c r="BQ71" s="305">
        <f t="shared" si="53"/>
        <v>0</v>
      </c>
      <c r="BR71" s="480">
        <f t="shared" si="54"/>
        <v>0</v>
      </c>
      <c r="BS71" s="472"/>
      <c r="BT71" s="472"/>
      <c r="BU71" s="472"/>
      <c r="BV71" s="472"/>
      <c r="BW71" s="472"/>
      <c r="BX71" s="472"/>
      <c r="BY71" s="472"/>
      <c r="BZ71" s="472"/>
      <c r="CA71" s="472"/>
      <c r="CB71" s="472"/>
      <c r="CC71" s="472"/>
      <c r="CD71" s="472"/>
      <c r="CE71" s="472"/>
      <c r="CF71" s="472"/>
      <c r="CG71" s="472"/>
      <c r="CH71" s="472"/>
      <c r="CI71" s="472"/>
      <c r="CJ71" s="472"/>
      <c r="CK71" s="472"/>
      <c r="CL71" s="472"/>
      <c r="CM71" s="472"/>
      <c r="CN71" s="472"/>
      <c r="CO71" s="472"/>
      <c r="CP71" s="472"/>
      <c r="CQ71" s="472"/>
      <c r="CR71" s="472"/>
      <c r="CS71" s="472"/>
      <c r="CT71" s="472"/>
      <c r="CU71" s="472"/>
      <c r="CV71" s="472"/>
      <c r="CW71" s="472"/>
      <c r="CX71" s="472"/>
      <c r="CY71" s="472"/>
      <c r="CZ71" s="472"/>
      <c r="DA71" s="472"/>
      <c r="DB71" s="472"/>
      <c r="DC71" s="472"/>
      <c r="DD71" s="472"/>
      <c r="DE71" s="472"/>
      <c r="DF71" s="472"/>
      <c r="DG71" s="472"/>
      <c r="DH71" s="472"/>
      <c r="DI71" s="472"/>
      <c r="DJ71" s="472"/>
      <c r="DK71" s="472"/>
      <c r="DL71" s="472"/>
      <c r="DM71" s="472"/>
      <c r="DN71" s="472"/>
      <c r="DO71" s="472"/>
      <c r="DP71" s="472"/>
      <c r="DQ71" s="472"/>
      <c r="DR71" s="472"/>
      <c r="DS71" s="472"/>
      <c r="DT71" s="472"/>
      <c r="DU71" s="472"/>
      <c r="DV71" s="472"/>
      <c r="DW71" s="472"/>
      <c r="DX71" s="472"/>
      <c r="DY71" s="472"/>
      <c r="DZ71" s="472"/>
      <c r="EA71" s="472"/>
      <c r="EB71" s="472"/>
      <c r="EC71" s="472"/>
      <c r="ED71" s="472"/>
      <c r="EE71" s="472"/>
      <c r="EF71" s="472"/>
      <c r="EG71" s="472"/>
      <c r="EH71" s="472"/>
      <c r="EI71" s="472"/>
      <c r="EJ71" s="472"/>
      <c r="EK71" s="472"/>
      <c r="EL71" s="472"/>
      <c r="EM71" s="472"/>
      <c r="EN71" s="472"/>
      <c r="EO71" s="472"/>
      <c r="EP71" s="472"/>
      <c r="EQ71" s="472"/>
      <c r="ER71" s="472"/>
      <c r="ES71" s="472"/>
      <c r="ET71" s="472"/>
      <c r="EU71" s="472"/>
      <c r="EV71" s="472"/>
      <c r="EW71" s="472"/>
      <c r="EX71" s="472"/>
      <c r="EY71" s="472"/>
      <c r="EZ71" s="472"/>
      <c r="FA71" s="472"/>
      <c r="FB71" s="472"/>
      <c r="FC71" s="472"/>
      <c r="FD71" s="472"/>
      <c r="FE71" s="472"/>
      <c r="FF71" s="472"/>
      <c r="FG71" s="472"/>
      <c r="FH71" s="472"/>
      <c r="FI71" s="472"/>
      <c r="FJ71" s="472"/>
      <c r="FK71" s="472"/>
      <c r="FL71" s="472"/>
      <c r="FM71" s="472"/>
      <c r="FN71" s="472"/>
      <c r="FO71" s="472"/>
      <c r="FP71" s="472"/>
      <c r="FQ71" s="472"/>
      <c r="FR71" s="472"/>
      <c r="FS71" s="472"/>
      <c r="FT71" s="472"/>
      <c r="FU71" s="472"/>
      <c r="FV71" s="472"/>
      <c r="FW71" s="472"/>
      <c r="FX71" s="472"/>
      <c r="FY71" s="472"/>
      <c r="FZ71" s="472"/>
      <c r="GA71" s="472"/>
      <c r="GB71" s="472"/>
      <c r="GC71" s="472"/>
      <c r="GD71" s="472"/>
      <c r="GE71" s="472"/>
      <c r="GF71" s="472"/>
      <c r="GG71" s="472"/>
      <c r="GH71" s="472"/>
      <c r="GI71" s="472"/>
      <c r="GJ71" s="472"/>
      <c r="GK71" s="472"/>
      <c r="GL71" s="472"/>
      <c r="GM71" s="472"/>
      <c r="GN71" s="472"/>
      <c r="GO71" s="472"/>
      <c r="GP71" s="472"/>
      <c r="GQ71" s="472"/>
      <c r="GR71" s="472"/>
      <c r="GS71" s="472"/>
      <c r="GT71" s="472"/>
      <c r="GU71" s="472"/>
      <c r="GV71" s="472"/>
      <c r="GW71" s="472"/>
      <c r="GX71" s="472"/>
      <c r="GY71" s="472"/>
      <c r="GZ71" s="472"/>
      <c r="HA71" s="472"/>
      <c r="HB71" s="472"/>
      <c r="HC71" s="472"/>
      <c r="HD71" s="472"/>
      <c r="HE71" s="472"/>
      <c r="HF71" s="472"/>
      <c r="HG71" s="472"/>
      <c r="HH71" s="472"/>
      <c r="HI71" s="472"/>
      <c r="HJ71" s="472"/>
      <c r="HK71" s="472"/>
      <c r="HL71" s="472"/>
      <c r="HM71" s="472"/>
      <c r="HN71" s="472"/>
      <c r="HO71" s="472"/>
      <c r="HP71" s="472"/>
      <c r="HQ71" s="472"/>
      <c r="HR71" s="472"/>
      <c r="HS71" s="472"/>
      <c r="HT71" s="472"/>
      <c r="HU71" s="472"/>
      <c r="HV71" s="472"/>
      <c r="HW71" s="472"/>
      <c r="HX71" s="472"/>
      <c r="HY71" s="472"/>
      <c r="HZ71" s="472"/>
      <c r="IA71" s="472"/>
      <c r="IB71" s="472"/>
      <c r="IC71" s="472"/>
      <c r="ID71" s="472"/>
      <c r="IE71" s="472"/>
      <c r="IF71" s="472"/>
      <c r="IG71" s="472"/>
      <c r="IH71" s="472"/>
      <c r="II71" s="472"/>
      <c r="IJ71" s="472"/>
      <c r="IK71" s="472"/>
      <c r="IL71" s="472"/>
      <c r="IM71" s="472"/>
      <c r="IN71" s="472"/>
      <c r="IO71" s="472"/>
      <c r="IP71" s="472"/>
      <c r="IQ71" s="472"/>
      <c r="IR71" s="472"/>
      <c r="IS71" s="472"/>
      <c r="IT71" s="472"/>
      <c r="IU71" s="472"/>
      <c r="IV71" s="472"/>
      <c r="IW71" s="472"/>
      <c r="IX71" s="472"/>
      <c r="IY71" s="472"/>
      <c r="IZ71" s="472"/>
      <c r="JA71" s="472"/>
      <c r="JB71" s="472"/>
      <c r="JC71" s="472"/>
      <c r="JD71" s="472"/>
      <c r="JE71" s="472"/>
      <c r="JF71" s="472"/>
      <c r="JG71" s="472"/>
      <c r="JH71" s="472"/>
      <c r="JI71" s="472"/>
      <c r="JJ71" s="472"/>
      <c r="JK71" s="472"/>
      <c r="JL71" s="472"/>
      <c r="JM71" s="472"/>
      <c r="JN71" s="472"/>
      <c r="JO71" s="472"/>
      <c r="JP71" s="472"/>
      <c r="JQ71" s="472"/>
      <c r="JR71" s="472"/>
      <c r="JS71" s="472"/>
      <c r="JT71" s="472"/>
      <c r="JU71" s="472"/>
      <c r="JV71" s="472"/>
      <c r="JW71" s="472"/>
      <c r="JX71" s="472"/>
      <c r="JY71" s="472"/>
      <c r="JZ71" s="472"/>
      <c r="KA71" s="472"/>
      <c r="KB71" s="472"/>
      <c r="KC71" s="472"/>
      <c r="KD71" s="472"/>
      <c r="KE71" s="472"/>
      <c r="KF71" s="472"/>
      <c r="KG71" s="472"/>
      <c r="KH71" s="472"/>
      <c r="KI71" s="472"/>
      <c r="KJ71" s="472"/>
      <c r="KK71" s="472"/>
      <c r="KL71" s="472"/>
      <c r="KM71" s="472"/>
      <c r="KN71" s="472"/>
      <c r="KO71" s="472"/>
      <c r="KP71" s="472"/>
      <c r="KQ71" s="472"/>
      <c r="KR71" s="472"/>
      <c r="KS71" s="472"/>
      <c r="KT71" s="472"/>
      <c r="KU71" s="472"/>
      <c r="KV71" s="472"/>
      <c r="KW71" s="472"/>
      <c r="KX71" s="472"/>
      <c r="KY71" s="472"/>
      <c r="KZ71" s="472"/>
      <c r="LA71" s="472"/>
      <c r="LB71" s="472"/>
      <c r="LC71" s="472"/>
      <c r="LD71" s="472"/>
      <c r="LE71" s="472"/>
      <c r="LF71" s="472"/>
      <c r="LG71" s="472"/>
      <c r="LH71" s="472"/>
      <c r="LI71" s="472"/>
      <c r="LJ71" s="472"/>
      <c r="LK71" s="472"/>
      <c r="LL71" s="472"/>
      <c r="LM71" s="472"/>
      <c r="LN71" s="472"/>
      <c r="LO71" s="472"/>
      <c r="LP71" s="472"/>
      <c r="LQ71" s="472"/>
      <c r="LR71" s="472"/>
      <c r="LS71" s="472"/>
      <c r="LT71" s="472"/>
      <c r="LU71" s="472"/>
      <c r="LV71" s="472"/>
      <c r="LW71" s="472"/>
      <c r="LX71" s="472"/>
      <c r="LY71" s="472"/>
      <c r="LZ71" s="472"/>
      <c r="MA71" s="472"/>
      <c r="MB71" s="472"/>
      <c r="MC71" s="472"/>
      <c r="MD71" s="472"/>
      <c r="ME71" s="472"/>
      <c r="MF71" s="472"/>
      <c r="MG71" s="472"/>
      <c r="MH71" s="472"/>
      <c r="MI71" s="472"/>
      <c r="MJ71" s="472"/>
      <c r="MK71" s="472"/>
      <c r="ML71" s="472"/>
      <c r="MM71" s="472"/>
      <c r="MN71" s="472"/>
      <c r="MO71" s="472"/>
      <c r="MP71" s="472"/>
      <c r="MQ71" s="472"/>
      <c r="MR71" s="472"/>
      <c r="MS71" s="472"/>
      <c r="MT71" s="472"/>
      <c r="MU71" s="472"/>
      <c r="MV71" s="472"/>
      <c r="MW71" s="472"/>
      <c r="MX71" s="472"/>
      <c r="MY71" s="472"/>
      <c r="MZ71" s="472"/>
      <c r="NA71" s="472"/>
    </row>
    <row r="72" spans="1:365" s="305" customFormat="1" ht="12.65" customHeight="1" x14ac:dyDescent="0.3">
      <c r="A72" s="472"/>
      <c r="B72" s="157">
        <v>37</v>
      </c>
      <c r="C72" s="443"/>
      <c r="D72" s="292">
        <f>RFR!$C46</f>
        <v>0</v>
      </c>
      <c r="E72" s="293">
        <f>RC_Summary!$D46</f>
        <v>0.25</v>
      </c>
      <c r="F72" s="293">
        <f>RC_Summary!$C46</f>
        <v>-0.2</v>
      </c>
      <c r="G72" s="294">
        <f t="shared" si="1"/>
        <v>0</v>
      </c>
      <c r="H72" s="294">
        <f t="shared" si="2"/>
        <v>0</v>
      </c>
      <c r="I72" s="391">
        <f t="shared" si="29"/>
        <v>0</v>
      </c>
      <c r="J72" s="391">
        <f t="shared" si="30"/>
        <v>0</v>
      </c>
      <c r="K72" s="69"/>
      <c r="L72" s="157">
        <v>37</v>
      </c>
      <c r="M72" s="443"/>
      <c r="N72" s="292">
        <f>IF(IF(ISBLANK(L$31),0,VLOOKUP(L72,RFR!$B$8:$I$108,VLOOKUP('Market Risk (Interest Rate_MD)'!$L$31,RC_Summary!$F$18:$G$24,2,0),0))&lt;0,0,IF(ISBLANK(L$31),0,VLOOKUP(L72,RFR!$B$8:$I$108,VLOOKUP('Market Risk (Interest Rate_MD)'!$L$31,RC_Summary!$F$18:$G$24,2,0),0)))</f>
        <v>0</v>
      </c>
      <c r="O72" s="295">
        <f>RC_Summary!$D46</f>
        <v>0.25</v>
      </c>
      <c r="P72" s="295">
        <f>RC_Summary!$C46</f>
        <v>-0.2</v>
      </c>
      <c r="Q72" s="294">
        <f t="shared" si="31"/>
        <v>0</v>
      </c>
      <c r="R72" s="294">
        <f t="shared" si="32"/>
        <v>0</v>
      </c>
      <c r="S72" s="305">
        <f t="shared" si="33"/>
        <v>0</v>
      </c>
      <c r="T72" s="305">
        <f t="shared" si="34"/>
        <v>0</v>
      </c>
      <c r="U72" s="69"/>
      <c r="V72" s="157">
        <v>37</v>
      </c>
      <c r="W72" s="443"/>
      <c r="X72" s="292">
        <f>IF(IF(ISBLANK(V$31),0,VLOOKUP(V72,RFR!$B$8:$I$108,VLOOKUP('Market Risk (Interest Rate_MD)'!V$31,RC_Summary!$F$18:$G$24,2,0),0))&lt;0,0,IF(ISBLANK(V$31),0,VLOOKUP(V72,RFR!$B$8:$I$108,VLOOKUP('Market Risk (Interest Rate_MD)'!V$31,RC_Summary!$F$18:$G$24,2,0),0)))</f>
        <v>0</v>
      </c>
      <c r="Y72" s="295">
        <f>RC_Summary!$D46</f>
        <v>0.25</v>
      </c>
      <c r="Z72" s="295">
        <f>RC_Summary!$C46</f>
        <v>-0.2</v>
      </c>
      <c r="AA72" s="294">
        <f t="shared" si="35"/>
        <v>0</v>
      </c>
      <c r="AB72" s="294">
        <f t="shared" si="36"/>
        <v>0</v>
      </c>
      <c r="AC72" s="305">
        <f t="shared" si="37"/>
        <v>0</v>
      </c>
      <c r="AD72" s="305">
        <f t="shared" si="38"/>
        <v>0</v>
      </c>
      <c r="AE72" s="69"/>
      <c r="AF72" s="157">
        <v>37</v>
      </c>
      <c r="AG72" s="443"/>
      <c r="AH72" s="292">
        <f>IF(IF(ISBLANK(AF$31),0,VLOOKUP(AF72,RFR!$B$8:$I$108,VLOOKUP('Market Risk (Interest Rate_MD)'!AF$31,RC_Summary!$F$18:$G$24,2,0),0))&lt;0,0,IF(ISBLANK(AF$31),0,VLOOKUP(AF72,RFR!$B$8:$I$108,VLOOKUP('Market Risk (Interest Rate_MD)'!AF$31,RC_Summary!$F$18:$G$24,2,0),0)))</f>
        <v>0</v>
      </c>
      <c r="AI72" s="295">
        <f>RC_Summary!$D46</f>
        <v>0.25</v>
      </c>
      <c r="AJ72" s="295">
        <f>RC_Summary!$C46</f>
        <v>-0.2</v>
      </c>
      <c r="AK72" s="294">
        <f t="shared" si="39"/>
        <v>0</v>
      </c>
      <c r="AL72" s="294">
        <f t="shared" si="40"/>
        <v>0</v>
      </c>
      <c r="AM72" s="305">
        <f t="shared" si="41"/>
        <v>0</v>
      </c>
      <c r="AN72" s="305">
        <f t="shared" si="42"/>
        <v>0</v>
      </c>
      <c r="AO72" s="69"/>
      <c r="AP72" s="157">
        <v>37</v>
      </c>
      <c r="AQ72" s="443"/>
      <c r="AR72" s="292">
        <f>IF(IF(ISBLANK(AP$31),0,VLOOKUP(AP72,RFR!$B$8:$I$108,VLOOKUP('Market Risk (Interest Rate_MD)'!AP$31,RC_Summary!$F$18:$G$24,2,0),0))&lt;0,0,IF(ISBLANK(AP$31),0,VLOOKUP(AP72,RFR!$B$8:$I$108,VLOOKUP('Market Risk (Interest Rate_MD)'!AP$31,RC_Summary!$F$18:$G$24,2,0),0)))</f>
        <v>0</v>
      </c>
      <c r="AS72" s="295">
        <f>RC_Summary!$D46</f>
        <v>0.25</v>
      </c>
      <c r="AT72" s="295">
        <f>RC_Summary!$C46</f>
        <v>-0.2</v>
      </c>
      <c r="AU72" s="294">
        <f t="shared" si="43"/>
        <v>0</v>
      </c>
      <c r="AV72" s="294">
        <f t="shared" si="44"/>
        <v>0</v>
      </c>
      <c r="AW72" s="305">
        <f t="shared" si="45"/>
        <v>0</v>
      </c>
      <c r="AX72" s="305">
        <f t="shared" si="46"/>
        <v>0</v>
      </c>
      <c r="AY72" s="69"/>
      <c r="AZ72" s="157">
        <v>37</v>
      </c>
      <c r="BA72" s="443"/>
      <c r="BB72" s="292">
        <f>IF(IF(ISBLANK(AZ$31),0,VLOOKUP(AZ72,RFR!$B$8:$I$108,VLOOKUP('Market Risk (Interest Rate_MD)'!AZ$31,RC_Summary!$F$18:$G$24,2,0),0))&lt;0,0,IF(ISBLANK(AZ$31),0,VLOOKUP(AZ72,RFR!$B$8:$I$108,VLOOKUP('Market Risk (Interest Rate_MD)'!AZ$31,RC_Summary!$F$18:$G$24,2,0),0)))</f>
        <v>0</v>
      </c>
      <c r="BC72" s="295">
        <f>RC_Summary!$D46</f>
        <v>0.25</v>
      </c>
      <c r="BD72" s="295">
        <f>RC_Summary!$C46</f>
        <v>-0.2</v>
      </c>
      <c r="BE72" s="294">
        <f t="shared" si="47"/>
        <v>0</v>
      </c>
      <c r="BF72" s="294">
        <f t="shared" si="48"/>
        <v>0</v>
      </c>
      <c r="BG72" s="305">
        <f t="shared" si="49"/>
        <v>0</v>
      </c>
      <c r="BH72" s="305">
        <f t="shared" si="50"/>
        <v>0</v>
      </c>
      <c r="BI72" s="69"/>
      <c r="BJ72" s="157">
        <v>37</v>
      </c>
      <c r="BK72" s="443"/>
      <c r="BL72" s="292">
        <f>IF(IF(ISBLANK(BJ$31),0,VLOOKUP(BJ72,RFR!$B$8:$I$108,VLOOKUP('Market Risk (Interest Rate_MD)'!BJ$31,RC_Summary!$F$18:$G$24,2,0),0))&lt;0,0,IF(ISBLANK(BJ$31),0,VLOOKUP(BJ72,RFR!$B$8:$I$108,VLOOKUP('Market Risk (Interest Rate_MD)'!BJ$31,RC_Summary!$F$18:$G$24,2,0),0)))</f>
        <v>0</v>
      </c>
      <c r="BM72" s="295">
        <f>RC_Summary!$D46</f>
        <v>0.25</v>
      </c>
      <c r="BN72" s="295">
        <f>RC_Summary!$C46</f>
        <v>-0.2</v>
      </c>
      <c r="BO72" s="294">
        <f t="shared" si="51"/>
        <v>0</v>
      </c>
      <c r="BP72" s="294">
        <f t="shared" si="52"/>
        <v>0</v>
      </c>
      <c r="BQ72" s="305">
        <f t="shared" si="53"/>
        <v>0</v>
      </c>
      <c r="BR72" s="480">
        <f t="shared" si="54"/>
        <v>0</v>
      </c>
      <c r="BS72" s="472"/>
      <c r="BT72" s="472"/>
      <c r="BU72" s="472"/>
      <c r="BV72" s="472"/>
      <c r="BW72" s="472"/>
      <c r="BX72" s="472"/>
      <c r="BY72" s="472"/>
      <c r="BZ72" s="472"/>
      <c r="CA72" s="472"/>
      <c r="CB72" s="472"/>
      <c r="CC72" s="472"/>
      <c r="CD72" s="472"/>
      <c r="CE72" s="472"/>
      <c r="CF72" s="472"/>
      <c r="CG72" s="472"/>
      <c r="CH72" s="472"/>
      <c r="CI72" s="472"/>
      <c r="CJ72" s="472"/>
      <c r="CK72" s="472"/>
      <c r="CL72" s="472"/>
      <c r="CM72" s="472"/>
      <c r="CN72" s="472"/>
      <c r="CO72" s="472"/>
      <c r="CP72" s="472"/>
      <c r="CQ72" s="472"/>
      <c r="CR72" s="472"/>
      <c r="CS72" s="472"/>
      <c r="CT72" s="472"/>
      <c r="CU72" s="472"/>
      <c r="CV72" s="472"/>
      <c r="CW72" s="472"/>
      <c r="CX72" s="472"/>
      <c r="CY72" s="472"/>
      <c r="CZ72" s="472"/>
      <c r="DA72" s="472"/>
      <c r="DB72" s="472"/>
      <c r="DC72" s="472"/>
      <c r="DD72" s="472"/>
      <c r="DE72" s="472"/>
      <c r="DF72" s="472"/>
      <c r="DG72" s="472"/>
      <c r="DH72" s="472"/>
      <c r="DI72" s="472"/>
      <c r="DJ72" s="472"/>
      <c r="DK72" s="472"/>
      <c r="DL72" s="472"/>
      <c r="DM72" s="472"/>
      <c r="DN72" s="472"/>
      <c r="DO72" s="472"/>
      <c r="DP72" s="472"/>
      <c r="DQ72" s="472"/>
      <c r="DR72" s="472"/>
      <c r="DS72" s="472"/>
      <c r="DT72" s="472"/>
      <c r="DU72" s="472"/>
      <c r="DV72" s="472"/>
      <c r="DW72" s="472"/>
      <c r="DX72" s="472"/>
      <c r="DY72" s="472"/>
      <c r="DZ72" s="472"/>
      <c r="EA72" s="472"/>
      <c r="EB72" s="472"/>
      <c r="EC72" s="472"/>
      <c r="ED72" s="472"/>
      <c r="EE72" s="472"/>
      <c r="EF72" s="472"/>
      <c r="EG72" s="472"/>
      <c r="EH72" s="472"/>
      <c r="EI72" s="472"/>
      <c r="EJ72" s="472"/>
      <c r="EK72" s="472"/>
      <c r="EL72" s="472"/>
      <c r="EM72" s="472"/>
      <c r="EN72" s="472"/>
      <c r="EO72" s="472"/>
      <c r="EP72" s="472"/>
      <c r="EQ72" s="472"/>
      <c r="ER72" s="472"/>
      <c r="ES72" s="472"/>
      <c r="ET72" s="472"/>
      <c r="EU72" s="472"/>
      <c r="EV72" s="472"/>
      <c r="EW72" s="472"/>
      <c r="EX72" s="472"/>
      <c r="EY72" s="472"/>
      <c r="EZ72" s="472"/>
      <c r="FA72" s="472"/>
      <c r="FB72" s="472"/>
      <c r="FC72" s="472"/>
      <c r="FD72" s="472"/>
      <c r="FE72" s="472"/>
      <c r="FF72" s="472"/>
      <c r="FG72" s="472"/>
      <c r="FH72" s="472"/>
      <c r="FI72" s="472"/>
      <c r="FJ72" s="472"/>
      <c r="FK72" s="472"/>
      <c r="FL72" s="472"/>
      <c r="FM72" s="472"/>
      <c r="FN72" s="472"/>
      <c r="FO72" s="472"/>
      <c r="FP72" s="472"/>
      <c r="FQ72" s="472"/>
      <c r="FR72" s="472"/>
      <c r="FS72" s="472"/>
      <c r="FT72" s="472"/>
      <c r="FU72" s="472"/>
      <c r="FV72" s="472"/>
      <c r="FW72" s="472"/>
      <c r="FX72" s="472"/>
      <c r="FY72" s="472"/>
      <c r="FZ72" s="472"/>
      <c r="GA72" s="472"/>
      <c r="GB72" s="472"/>
      <c r="GC72" s="472"/>
      <c r="GD72" s="472"/>
      <c r="GE72" s="472"/>
      <c r="GF72" s="472"/>
      <c r="GG72" s="472"/>
      <c r="GH72" s="472"/>
      <c r="GI72" s="472"/>
      <c r="GJ72" s="472"/>
      <c r="GK72" s="472"/>
      <c r="GL72" s="472"/>
      <c r="GM72" s="472"/>
      <c r="GN72" s="472"/>
      <c r="GO72" s="472"/>
      <c r="GP72" s="472"/>
      <c r="GQ72" s="472"/>
      <c r="GR72" s="472"/>
      <c r="GS72" s="472"/>
      <c r="GT72" s="472"/>
      <c r="GU72" s="472"/>
      <c r="GV72" s="472"/>
      <c r="GW72" s="472"/>
      <c r="GX72" s="472"/>
      <c r="GY72" s="472"/>
      <c r="GZ72" s="472"/>
      <c r="HA72" s="472"/>
      <c r="HB72" s="472"/>
      <c r="HC72" s="472"/>
      <c r="HD72" s="472"/>
      <c r="HE72" s="472"/>
      <c r="HF72" s="472"/>
      <c r="HG72" s="472"/>
      <c r="HH72" s="472"/>
      <c r="HI72" s="472"/>
      <c r="HJ72" s="472"/>
      <c r="HK72" s="472"/>
      <c r="HL72" s="472"/>
      <c r="HM72" s="472"/>
      <c r="HN72" s="472"/>
      <c r="HO72" s="472"/>
      <c r="HP72" s="472"/>
      <c r="HQ72" s="472"/>
      <c r="HR72" s="472"/>
      <c r="HS72" s="472"/>
      <c r="HT72" s="472"/>
      <c r="HU72" s="472"/>
      <c r="HV72" s="472"/>
      <c r="HW72" s="472"/>
      <c r="HX72" s="472"/>
      <c r="HY72" s="472"/>
      <c r="HZ72" s="472"/>
      <c r="IA72" s="472"/>
      <c r="IB72" s="472"/>
      <c r="IC72" s="472"/>
      <c r="ID72" s="472"/>
      <c r="IE72" s="472"/>
      <c r="IF72" s="472"/>
      <c r="IG72" s="472"/>
      <c r="IH72" s="472"/>
      <c r="II72" s="472"/>
      <c r="IJ72" s="472"/>
      <c r="IK72" s="472"/>
      <c r="IL72" s="472"/>
      <c r="IM72" s="472"/>
      <c r="IN72" s="472"/>
      <c r="IO72" s="472"/>
      <c r="IP72" s="472"/>
      <c r="IQ72" s="472"/>
      <c r="IR72" s="472"/>
      <c r="IS72" s="472"/>
      <c r="IT72" s="472"/>
      <c r="IU72" s="472"/>
      <c r="IV72" s="472"/>
      <c r="IW72" s="472"/>
      <c r="IX72" s="472"/>
      <c r="IY72" s="472"/>
      <c r="IZ72" s="472"/>
      <c r="JA72" s="472"/>
      <c r="JB72" s="472"/>
      <c r="JC72" s="472"/>
      <c r="JD72" s="472"/>
      <c r="JE72" s="472"/>
      <c r="JF72" s="472"/>
      <c r="JG72" s="472"/>
      <c r="JH72" s="472"/>
      <c r="JI72" s="472"/>
      <c r="JJ72" s="472"/>
      <c r="JK72" s="472"/>
      <c r="JL72" s="472"/>
      <c r="JM72" s="472"/>
      <c r="JN72" s="472"/>
      <c r="JO72" s="472"/>
      <c r="JP72" s="472"/>
      <c r="JQ72" s="472"/>
      <c r="JR72" s="472"/>
      <c r="JS72" s="472"/>
      <c r="JT72" s="472"/>
      <c r="JU72" s="472"/>
      <c r="JV72" s="472"/>
      <c r="JW72" s="472"/>
      <c r="JX72" s="472"/>
      <c r="JY72" s="472"/>
      <c r="JZ72" s="472"/>
      <c r="KA72" s="472"/>
      <c r="KB72" s="472"/>
      <c r="KC72" s="472"/>
      <c r="KD72" s="472"/>
      <c r="KE72" s="472"/>
      <c r="KF72" s="472"/>
      <c r="KG72" s="472"/>
      <c r="KH72" s="472"/>
      <c r="KI72" s="472"/>
      <c r="KJ72" s="472"/>
      <c r="KK72" s="472"/>
      <c r="KL72" s="472"/>
      <c r="KM72" s="472"/>
      <c r="KN72" s="472"/>
      <c r="KO72" s="472"/>
      <c r="KP72" s="472"/>
      <c r="KQ72" s="472"/>
      <c r="KR72" s="472"/>
      <c r="KS72" s="472"/>
      <c r="KT72" s="472"/>
      <c r="KU72" s="472"/>
      <c r="KV72" s="472"/>
      <c r="KW72" s="472"/>
      <c r="KX72" s="472"/>
      <c r="KY72" s="472"/>
      <c r="KZ72" s="472"/>
      <c r="LA72" s="472"/>
      <c r="LB72" s="472"/>
      <c r="LC72" s="472"/>
      <c r="LD72" s="472"/>
      <c r="LE72" s="472"/>
      <c r="LF72" s="472"/>
      <c r="LG72" s="472"/>
      <c r="LH72" s="472"/>
      <c r="LI72" s="472"/>
      <c r="LJ72" s="472"/>
      <c r="LK72" s="472"/>
      <c r="LL72" s="472"/>
      <c r="LM72" s="472"/>
      <c r="LN72" s="472"/>
      <c r="LO72" s="472"/>
      <c r="LP72" s="472"/>
      <c r="LQ72" s="472"/>
      <c r="LR72" s="472"/>
      <c r="LS72" s="472"/>
      <c r="LT72" s="472"/>
      <c r="LU72" s="472"/>
      <c r="LV72" s="472"/>
      <c r="LW72" s="472"/>
      <c r="LX72" s="472"/>
      <c r="LY72" s="472"/>
      <c r="LZ72" s="472"/>
      <c r="MA72" s="472"/>
      <c r="MB72" s="472"/>
      <c r="MC72" s="472"/>
      <c r="MD72" s="472"/>
      <c r="ME72" s="472"/>
      <c r="MF72" s="472"/>
      <c r="MG72" s="472"/>
      <c r="MH72" s="472"/>
      <c r="MI72" s="472"/>
      <c r="MJ72" s="472"/>
      <c r="MK72" s="472"/>
      <c r="ML72" s="472"/>
      <c r="MM72" s="472"/>
      <c r="MN72" s="472"/>
      <c r="MO72" s="472"/>
      <c r="MP72" s="472"/>
      <c r="MQ72" s="472"/>
      <c r="MR72" s="472"/>
      <c r="MS72" s="472"/>
      <c r="MT72" s="472"/>
      <c r="MU72" s="472"/>
      <c r="MV72" s="472"/>
      <c r="MW72" s="472"/>
      <c r="MX72" s="472"/>
      <c r="MY72" s="472"/>
      <c r="MZ72" s="472"/>
      <c r="NA72" s="472"/>
    </row>
    <row r="73" spans="1:365" s="305" customFormat="1" ht="12.65" customHeight="1" x14ac:dyDescent="0.3">
      <c r="A73" s="472"/>
      <c r="B73" s="157">
        <v>38</v>
      </c>
      <c r="C73" s="443"/>
      <c r="D73" s="292">
        <f>RFR!$C47</f>
        <v>0</v>
      </c>
      <c r="E73" s="293">
        <f>RC_Summary!$D47</f>
        <v>0.25</v>
      </c>
      <c r="F73" s="293">
        <f>RC_Summary!$C47</f>
        <v>-0.2</v>
      </c>
      <c r="G73" s="294">
        <f t="shared" si="1"/>
        <v>0</v>
      </c>
      <c r="H73" s="294">
        <f t="shared" si="2"/>
        <v>0</v>
      </c>
      <c r="I73" s="391">
        <f t="shared" si="29"/>
        <v>0</v>
      </c>
      <c r="J73" s="391">
        <f t="shared" si="30"/>
        <v>0</v>
      </c>
      <c r="K73" s="69"/>
      <c r="L73" s="157">
        <v>38</v>
      </c>
      <c r="M73" s="443"/>
      <c r="N73" s="292">
        <f>IF(IF(ISBLANK(L$31),0,VLOOKUP(L73,RFR!$B$8:$I$108,VLOOKUP('Market Risk (Interest Rate_MD)'!$L$31,RC_Summary!$F$18:$G$24,2,0),0))&lt;0,0,IF(ISBLANK(L$31),0,VLOOKUP(L73,RFR!$B$8:$I$108,VLOOKUP('Market Risk (Interest Rate_MD)'!$L$31,RC_Summary!$F$18:$G$24,2,0),0)))</f>
        <v>0</v>
      </c>
      <c r="O73" s="295">
        <f>RC_Summary!$D47</f>
        <v>0.25</v>
      </c>
      <c r="P73" s="295">
        <f>RC_Summary!$C47</f>
        <v>-0.2</v>
      </c>
      <c r="Q73" s="294">
        <f t="shared" si="31"/>
        <v>0</v>
      </c>
      <c r="R73" s="294">
        <f t="shared" si="32"/>
        <v>0</v>
      </c>
      <c r="S73" s="305">
        <f t="shared" si="33"/>
        <v>0</v>
      </c>
      <c r="T73" s="305">
        <f t="shared" si="34"/>
        <v>0</v>
      </c>
      <c r="U73" s="69"/>
      <c r="V73" s="157">
        <v>38</v>
      </c>
      <c r="W73" s="443"/>
      <c r="X73" s="292">
        <f>IF(IF(ISBLANK(V$31),0,VLOOKUP(V73,RFR!$B$8:$I$108,VLOOKUP('Market Risk (Interest Rate_MD)'!V$31,RC_Summary!$F$18:$G$24,2,0),0))&lt;0,0,IF(ISBLANK(V$31),0,VLOOKUP(V73,RFR!$B$8:$I$108,VLOOKUP('Market Risk (Interest Rate_MD)'!V$31,RC_Summary!$F$18:$G$24,2,0),0)))</f>
        <v>0</v>
      </c>
      <c r="Y73" s="295">
        <f>RC_Summary!$D47</f>
        <v>0.25</v>
      </c>
      <c r="Z73" s="295">
        <f>RC_Summary!$C47</f>
        <v>-0.2</v>
      </c>
      <c r="AA73" s="294">
        <f t="shared" si="35"/>
        <v>0</v>
      </c>
      <c r="AB73" s="294">
        <f t="shared" si="36"/>
        <v>0</v>
      </c>
      <c r="AC73" s="305">
        <f t="shared" si="37"/>
        <v>0</v>
      </c>
      <c r="AD73" s="305">
        <f t="shared" si="38"/>
        <v>0</v>
      </c>
      <c r="AE73" s="69"/>
      <c r="AF73" s="157">
        <v>38</v>
      </c>
      <c r="AG73" s="443"/>
      <c r="AH73" s="292">
        <f>IF(IF(ISBLANK(AF$31),0,VLOOKUP(AF73,RFR!$B$8:$I$108,VLOOKUP('Market Risk (Interest Rate_MD)'!AF$31,RC_Summary!$F$18:$G$24,2,0),0))&lt;0,0,IF(ISBLANK(AF$31),0,VLOOKUP(AF73,RFR!$B$8:$I$108,VLOOKUP('Market Risk (Interest Rate_MD)'!AF$31,RC_Summary!$F$18:$G$24,2,0),0)))</f>
        <v>0</v>
      </c>
      <c r="AI73" s="295">
        <f>RC_Summary!$D47</f>
        <v>0.25</v>
      </c>
      <c r="AJ73" s="295">
        <f>RC_Summary!$C47</f>
        <v>-0.2</v>
      </c>
      <c r="AK73" s="294">
        <f t="shared" si="39"/>
        <v>0</v>
      </c>
      <c r="AL73" s="294">
        <f t="shared" si="40"/>
        <v>0</v>
      </c>
      <c r="AM73" s="305">
        <f t="shared" si="41"/>
        <v>0</v>
      </c>
      <c r="AN73" s="305">
        <f t="shared" si="42"/>
        <v>0</v>
      </c>
      <c r="AO73" s="69"/>
      <c r="AP73" s="157">
        <v>38</v>
      </c>
      <c r="AQ73" s="443"/>
      <c r="AR73" s="292">
        <f>IF(IF(ISBLANK(AP$31),0,VLOOKUP(AP73,RFR!$B$8:$I$108,VLOOKUP('Market Risk (Interest Rate_MD)'!AP$31,RC_Summary!$F$18:$G$24,2,0),0))&lt;0,0,IF(ISBLANK(AP$31),0,VLOOKUP(AP73,RFR!$B$8:$I$108,VLOOKUP('Market Risk (Interest Rate_MD)'!AP$31,RC_Summary!$F$18:$G$24,2,0),0)))</f>
        <v>0</v>
      </c>
      <c r="AS73" s="295">
        <f>RC_Summary!$D47</f>
        <v>0.25</v>
      </c>
      <c r="AT73" s="295">
        <f>RC_Summary!$C47</f>
        <v>-0.2</v>
      </c>
      <c r="AU73" s="294">
        <f t="shared" si="43"/>
        <v>0</v>
      </c>
      <c r="AV73" s="294">
        <f t="shared" si="44"/>
        <v>0</v>
      </c>
      <c r="AW73" s="305">
        <f t="shared" si="45"/>
        <v>0</v>
      </c>
      <c r="AX73" s="305">
        <f t="shared" si="46"/>
        <v>0</v>
      </c>
      <c r="AY73" s="69"/>
      <c r="AZ73" s="157">
        <v>38</v>
      </c>
      <c r="BA73" s="443"/>
      <c r="BB73" s="292">
        <f>IF(IF(ISBLANK(AZ$31),0,VLOOKUP(AZ73,RFR!$B$8:$I$108,VLOOKUP('Market Risk (Interest Rate_MD)'!AZ$31,RC_Summary!$F$18:$G$24,2,0),0))&lt;0,0,IF(ISBLANK(AZ$31),0,VLOOKUP(AZ73,RFR!$B$8:$I$108,VLOOKUP('Market Risk (Interest Rate_MD)'!AZ$31,RC_Summary!$F$18:$G$24,2,0),0)))</f>
        <v>0</v>
      </c>
      <c r="BC73" s="295">
        <f>RC_Summary!$D47</f>
        <v>0.25</v>
      </c>
      <c r="BD73" s="295">
        <f>RC_Summary!$C47</f>
        <v>-0.2</v>
      </c>
      <c r="BE73" s="294">
        <f t="shared" si="47"/>
        <v>0</v>
      </c>
      <c r="BF73" s="294">
        <f t="shared" si="48"/>
        <v>0</v>
      </c>
      <c r="BG73" s="305">
        <f t="shared" si="49"/>
        <v>0</v>
      </c>
      <c r="BH73" s="305">
        <f t="shared" si="50"/>
        <v>0</v>
      </c>
      <c r="BI73" s="69"/>
      <c r="BJ73" s="157">
        <v>38</v>
      </c>
      <c r="BK73" s="443"/>
      <c r="BL73" s="292">
        <f>IF(IF(ISBLANK(BJ$31),0,VLOOKUP(BJ73,RFR!$B$8:$I$108,VLOOKUP('Market Risk (Interest Rate_MD)'!BJ$31,RC_Summary!$F$18:$G$24,2,0),0))&lt;0,0,IF(ISBLANK(BJ$31),0,VLOOKUP(BJ73,RFR!$B$8:$I$108,VLOOKUP('Market Risk (Interest Rate_MD)'!BJ$31,RC_Summary!$F$18:$G$24,2,0),0)))</f>
        <v>0</v>
      </c>
      <c r="BM73" s="295">
        <f>RC_Summary!$D47</f>
        <v>0.25</v>
      </c>
      <c r="BN73" s="295">
        <f>RC_Summary!$C47</f>
        <v>-0.2</v>
      </c>
      <c r="BO73" s="294">
        <f t="shared" si="51"/>
        <v>0</v>
      </c>
      <c r="BP73" s="294">
        <f t="shared" si="52"/>
        <v>0</v>
      </c>
      <c r="BQ73" s="305">
        <f t="shared" si="53"/>
        <v>0</v>
      </c>
      <c r="BR73" s="480">
        <f t="shared" si="54"/>
        <v>0</v>
      </c>
      <c r="BS73" s="472"/>
      <c r="BT73" s="472"/>
      <c r="BU73" s="472"/>
      <c r="BV73" s="472"/>
      <c r="BW73" s="472"/>
      <c r="BX73" s="472"/>
      <c r="BY73" s="472"/>
      <c r="BZ73" s="472"/>
      <c r="CA73" s="472"/>
      <c r="CB73" s="472"/>
      <c r="CC73" s="472"/>
      <c r="CD73" s="472"/>
      <c r="CE73" s="472"/>
      <c r="CF73" s="472"/>
      <c r="CG73" s="472"/>
      <c r="CH73" s="472"/>
      <c r="CI73" s="472"/>
      <c r="CJ73" s="472"/>
      <c r="CK73" s="472"/>
      <c r="CL73" s="472"/>
      <c r="CM73" s="472"/>
      <c r="CN73" s="472"/>
      <c r="CO73" s="472"/>
      <c r="CP73" s="472"/>
      <c r="CQ73" s="472"/>
      <c r="CR73" s="472"/>
      <c r="CS73" s="472"/>
      <c r="CT73" s="472"/>
      <c r="CU73" s="472"/>
      <c r="CV73" s="472"/>
      <c r="CW73" s="472"/>
      <c r="CX73" s="472"/>
      <c r="CY73" s="472"/>
      <c r="CZ73" s="472"/>
      <c r="DA73" s="472"/>
      <c r="DB73" s="472"/>
      <c r="DC73" s="472"/>
      <c r="DD73" s="472"/>
      <c r="DE73" s="472"/>
      <c r="DF73" s="472"/>
      <c r="DG73" s="472"/>
      <c r="DH73" s="472"/>
      <c r="DI73" s="472"/>
      <c r="DJ73" s="472"/>
      <c r="DK73" s="472"/>
      <c r="DL73" s="472"/>
      <c r="DM73" s="472"/>
      <c r="DN73" s="472"/>
      <c r="DO73" s="472"/>
      <c r="DP73" s="472"/>
      <c r="DQ73" s="472"/>
      <c r="DR73" s="472"/>
      <c r="DS73" s="472"/>
      <c r="DT73" s="472"/>
      <c r="DU73" s="472"/>
      <c r="DV73" s="472"/>
      <c r="DW73" s="472"/>
      <c r="DX73" s="472"/>
      <c r="DY73" s="472"/>
      <c r="DZ73" s="472"/>
      <c r="EA73" s="472"/>
      <c r="EB73" s="472"/>
      <c r="EC73" s="472"/>
      <c r="ED73" s="472"/>
      <c r="EE73" s="472"/>
      <c r="EF73" s="472"/>
      <c r="EG73" s="472"/>
      <c r="EH73" s="472"/>
      <c r="EI73" s="472"/>
      <c r="EJ73" s="472"/>
      <c r="EK73" s="472"/>
      <c r="EL73" s="472"/>
      <c r="EM73" s="472"/>
      <c r="EN73" s="472"/>
      <c r="EO73" s="472"/>
      <c r="EP73" s="472"/>
      <c r="EQ73" s="472"/>
      <c r="ER73" s="472"/>
      <c r="ES73" s="472"/>
      <c r="ET73" s="472"/>
      <c r="EU73" s="472"/>
      <c r="EV73" s="472"/>
      <c r="EW73" s="472"/>
      <c r="EX73" s="472"/>
      <c r="EY73" s="472"/>
      <c r="EZ73" s="472"/>
      <c r="FA73" s="472"/>
      <c r="FB73" s="472"/>
      <c r="FC73" s="472"/>
      <c r="FD73" s="472"/>
      <c r="FE73" s="472"/>
      <c r="FF73" s="472"/>
      <c r="FG73" s="472"/>
      <c r="FH73" s="472"/>
      <c r="FI73" s="472"/>
      <c r="FJ73" s="472"/>
      <c r="FK73" s="472"/>
      <c r="FL73" s="472"/>
      <c r="FM73" s="472"/>
      <c r="FN73" s="472"/>
      <c r="FO73" s="472"/>
      <c r="FP73" s="472"/>
      <c r="FQ73" s="472"/>
      <c r="FR73" s="472"/>
      <c r="FS73" s="472"/>
      <c r="FT73" s="472"/>
      <c r="FU73" s="472"/>
      <c r="FV73" s="472"/>
      <c r="FW73" s="472"/>
      <c r="FX73" s="472"/>
      <c r="FY73" s="472"/>
      <c r="FZ73" s="472"/>
      <c r="GA73" s="472"/>
      <c r="GB73" s="472"/>
      <c r="GC73" s="472"/>
      <c r="GD73" s="472"/>
      <c r="GE73" s="472"/>
      <c r="GF73" s="472"/>
      <c r="GG73" s="472"/>
      <c r="GH73" s="472"/>
      <c r="GI73" s="472"/>
      <c r="GJ73" s="472"/>
      <c r="GK73" s="472"/>
      <c r="GL73" s="472"/>
      <c r="GM73" s="472"/>
      <c r="GN73" s="472"/>
      <c r="GO73" s="472"/>
      <c r="GP73" s="472"/>
      <c r="GQ73" s="472"/>
      <c r="GR73" s="472"/>
      <c r="GS73" s="472"/>
      <c r="GT73" s="472"/>
      <c r="GU73" s="472"/>
      <c r="GV73" s="472"/>
      <c r="GW73" s="472"/>
      <c r="GX73" s="472"/>
      <c r="GY73" s="472"/>
      <c r="GZ73" s="472"/>
      <c r="HA73" s="472"/>
      <c r="HB73" s="472"/>
      <c r="HC73" s="472"/>
      <c r="HD73" s="472"/>
      <c r="HE73" s="472"/>
      <c r="HF73" s="472"/>
      <c r="HG73" s="472"/>
      <c r="HH73" s="472"/>
      <c r="HI73" s="472"/>
      <c r="HJ73" s="472"/>
      <c r="HK73" s="472"/>
      <c r="HL73" s="472"/>
      <c r="HM73" s="472"/>
      <c r="HN73" s="472"/>
      <c r="HO73" s="472"/>
      <c r="HP73" s="472"/>
      <c r="HQ73" s="472"/>
      <c r="HR73" s="472"/>
      <c r="HS73" s="472"/>
      <c r="HT73" s="472"/>
      <c r="HU73" s="472"/>
      <c r="HV73" s="472"/>
      <c r="HW73" s="472"/>
      <c r="HX73" s="472"/>
      <c r="HY73" s="472"/>
      <c r="HZ73" s="472"/>
      <c r="IA73" s="472"/>
      <c r="IB73" s="472"/>
      <c r="IC73" s="472"/>
      <c r="ID73" s="472"/>
      <c r="IE73" s="472"/>
      <c r="IF73" s="472"/>
      <c r="IG73" s="472"/>
      <c r="IH73" s="472"/>
      <c r="II73" s="472"/>
      <c r="IJ73" s="472"/>
      <c r="IK73" s="472"/>
      <c r="IL73" s="472"/>
      <c r="IM73" s="472"/>
      <c r="IN73" s="472"/>
      <c r="IO73" s="472"/>
      <c r="IP73" s="472"/>
      <c r="IQ73" s="472"/>
      <c r="IR73" s="472"/>
      <c r="IS73" s="472"/>
      <c r="IT73" s="472"/>
      <c r="IU73" s="472"/>
      <c r="IV73" s="472"/>
      <c r="IW73" s="472"/>
      <c r="IX73" s="472"/>
      <c r="IY73" s="472"/>
      <c r="IZ73" s="472"/>
      <c r="JA73" s="472"/>
      <c r="JB73" s="472"/>
      <c r="JC73" s="472"/>
      <c r="JD73" s="472"/>
      <c r="JE73" s="472"/>
      <c r="JF73" s="472"/>
      <c r="JG73" s="472"/>
      <c r="JH73" s="472"/>
      <c r="JI73" s="472"/>
      <c r="JJ73" s="472"/>
      <c r="JK73" s="472"/>
      <c r="JL73" s="472"/>
      <c r="JM73" s="472"/>
      <c r="JN73" s="472"/>
      <c r="JO73" s="472"/>
      <c r="JP73" s="472"/>
      <c r="JQ73" s="472"/>
      <c r="JR73" s="472"/>
      <c r="JS73" s="472"/>
      <c r="JT73" s="472"/>
      <c r="JU73" s="472"/>
      <c r="JV73" s="472"/>
      <c r="JW73" s="472"/>
      <c r="JX73" s="472"/>
      <c r="JY73" s="472"/>
      <c r="JZ73" s="472"/>
      <c r="KA73" s="472"/>
      <c r="KB73" s="472"/>
      <c r="KC73" s="472"/>
      <c r="KD73" s="472"/>
      <c r="KE73" s="472"/>
      <c r="KF73" s="472"/>
      <c r="KG73" s="472"/>
      <c r="KH73" s="472"/>
      <c r="KI73" s="472"/>
      <c r="KJ73" s="472"/>
      <c r="KK73" s="472"/>
      <c r="KL73" s="472"/>
      <c r="KM73" s="472"/>
      <c r="KN73" s="472"/>
      <c r="KO73" s="472"/>
      <c r="KP73" s="472"/>
      <c r="KQ73" s="472"/>
      <c r="KR73" s="472"/>
      <c r="KS73" s="472"/>
      <c r="KT73" s="472"/>
      <c r="KU73" s="472"/>
      <c r="KV73" s="472"/>
      <c r="KW73" s="472"/>
      <c r="KX73" s="472"/>
      <c r="KY73" s="472"/>
      <c r="KZ73" s="472"/>
      <c r="LA73" s="472"/>
      <c r="LB73" s="472"/>
      <c r="LC73" s="472"/>
      <c r="LD73" s="472"/>
      <c r="LE73" s="472"/>
      <c r="LF73" s="472"/>
      <c r="LG73" s="472"/>
      <c r="LH73" s="472"/>
      <c r="LI73" s="472"/>
      <c r="LJ73" s="472"/>
      <c r="LK73" s="472"/>
      <c r="LL73" s="472"/>
      <c r="LM73" s="472"/>
      <c r="LN73" s="472"/>
      <c r="LO73" s="472"/>
      <c r="LP73" s="472"/>
      <c r="LQ73" s="472"/>
      <c r="LR73" s="472"/>
      <c r="LS73" s="472"/>
      <c r="LT73" s="472"/>
      <c r="LU73" s="472"/>
      <c r="LV73" s="472"/>
      <c r="LW73" s="472"/>
      <c r="LX73" s="472"/>
      <c r="LY73" s="472"/>
      <c r="LZ73" s="472"/>
      <c r="MA73" s="472"/>
      <c r="MB73" s="472"/>
      <c r="MC73" s="472"/>
      <c r="MD73" s="472"/>
      <c r="ME73" s="472"/>
      <c r="MF73" s="472"/>
      <c r="MG73" s="472"/>
      <c r="MH73" s="472"/>
      <c r="MI73" s="472"/>
      <c r="MJ73" s="472"/>
      <c r="MK73" s="472"/>
      <c r="ML73" s="472"/>
      <c r="MM73" s="472"/>
      <c r="MN73" s="472"/>
      <c r="MO73" s="472"/>
      <c r="MP73" s="472"/>
      <c r="MQ73" s="472"/>
      <c r="MR73" s="472"/>
      <c r="MS73" s="472"/>
      <c r="MT73" s="472"/>
      <c r="MU73" s="472"/>
      <c r="MV73" s="472"/>
      <c r="MW73" s="472"/>
      <c r="MX73" s="472"/>
      <c r="MY73" s="472"/>
      <c r="MZ73" s="472"/>
      <c r="NA73" s="472"/>
    </row>
    <row r="74" spans="1:365" s="305" customFormat="1" ht="12.65" customHeight="1" x14ac:dyDescent="0.3">
      <c r="A74" s="472"/>
      <c r="B74" s="157">
        <v>39</v>
      </c>
      <c r="C74" s="443"/>
      <c r="D74" s="292">
        <f>RFR!$C48</f>
        <v>0</v>
      </c>
      <c r="E74" s="293">
        <f>RC_Summary!$D48</f>
        <v>0.25</v>
      </c>
      <c r="F74" s="293">
        <f>RC_Summary!$C48</f>
        <v>-0.2</v>
      </c>
      <c r="G74" s="294">
        <f t="shared" si="1"/>
        <v>0</v>
      </c>
      <c r="H74" s="294">
        <f t="shared" si="2"/>
        <v>0</v>
      </c>
      <c r="I74" s="391">
        <f t="shared" si="29"/>
        <v>0</v>
      </c>
      <c r="J74" s="391">
        <f t="shared" si="30"/>
        <v>0</v>
      </c>
      <c r="K74" s="69"/>
      <c r="L74" s="157">
        <v>39</v>
      </c>
      <c r="M74" s="443"/>
      <c r="N74" s="292">
        <f>IF(IF(ISBLANK(L$31),0,VLOOKUP(L74,RFR!$B$8:$I$108,VLOOKUP('Market Risk (Interest Rate_MD)'!$L$31,RC_Summary!$F$18:$G$24,2,0),0))&lt;0,0,IF(ISBLANK(L$31),0,VLOOKUP(L74,RFR!$B$8:$I$108,VLOOKUP('Market Risk (Interest Rate_MD)'!$L$31,RC_Summary!$F$18:$G$24,2,0),0)))</f>
        <v>0</v>
      </c>
      <c r="O74" s="295">
        <f>RC_Summary!$D48</f>
        <v>0.25</v>
      </c>
      <c r="P74" s="295">
        <f>RC_Summary!$C48</f>
        <v>-0.2</v>
      </c>
      <c r="Q74" s="294">
        <f t="shared" si="31"/>
        <v>0</v>
      </c>
      <c r="R74" s="294">
        <f t="shared" si="32"/>
        <v>0</v>
      </c>
      <c r="S74" s="305">
        <f t="shared" si="33"/>
        <v>0</v>
      </c>
      <c r="T74" s="305">
        <f t="shared" si="34"/>
        <v>0</v>
      </c>
      <c r="U74" s="69"/>
      <c r="V74" s="157">
        <v>39</v>
      </c>
      <c r="W74" s="443"/>
      <c r="X74" s="292">
        <f>IF(IF(ISBLANK(V$31),0,VLOOKUP(V74,RFR!$B$8:$I$108,VLOOKUP('Market Risk (Interest Rate_MD)'!V$31,RC_Summary!$F$18:$G$24,2,0),0))&lt;0,0,IF(ISBLANK(V$31),0,VLOOKUP(V74,RFR!$B$8:$I$108,VLOOKUP('Market Risk (Interest Rate_MD)'!V$31,RC_Summary!$F$18:$G$24,2,0),0)))</f>
        <v>0</v>
      </c>
      <c r="Y74" s="295">
        <f>RC_Summary!$D48</f>
        <v>0.25</v>
      </c>
      <c r="Z74" s="295">
        <f>RC_Summary!$C48</f>
        <v>-0.2</v>
      </c>
      <c r="AA74" s="294">
        <f t="shared" si="35"/>
        <v>0</v>
      </c>
      <c r="AB74" s="294">
        <f t="shared" si="36"/>
        <v>0</v>
      </c>
      <c r="AC74" s="305">
        <f t="shared" si="37"/>
        <v>0</v>
      </c>
      <c r="AD74" s="305">
        <f t="shared" si="38"/>
        <v>0</v>
      </c>
      <c r="AE74" s="69"/>
      <c r="AF74" s="157">
        <v>39</v>
      </c>
      <c r="AG74" s="443"/>
      <c r="AH74" s="292">
        <f>IF(IF(ISBLANK(AF$31),0,VLOOKUP(AF74,RFR!$B$8:$I$108,VLOOKUP('Market Risk (Interest Rate_MD)'!AF$31,RC_Summary!$F$18:$G$24,2,0),0))&lt;0,0,IF(ISBLANK(AF$31),0,VLOOKUP(AF74,RFR!$B$8:$I$108,VLOOKUP('Market Risk (Interest Rate_MD)'!AF$31,RC_Summary!$F$18:$G$24,2,0),0)))</f>
        <v>0</v>
      </c>
      <c r="AI74" s="295">
        <f>RC_Summary!$D48</f>
        <v>0.25</v>
      </c>
      <c r="AJ74" s="295">
        <f>RC_Summary!$C48</f>
        <v>-0.2</v>
      </c>
      <c r="AK74" s="294">
        <f t="shared" si="39"/>
        <v>0</v>
      </c>
      <c r="AL74" s="294">
        <f t="shared" si="40"/>
        <v>0</v>
      </c>
      <c r="AM74" s="305">
        <f t="shared" si="41"/>
        <v>0</v>
      </c>
      <c r="AN74" s="305">
        <f t="shared" si="42"/>
        <v>0</v>
      </c>
      <c r="AO74" s="69"/>
      <c r="AP74" s="157">
        <v>39</v>
      </c>
      <c r="AQ74" s="443"/>
      <c r="AR74" s="292">
        <f>IF(IF(ISBLANK(AP$31),0,VLOOKUP(AP74,RFR!$B$8:$I$108,VLOOKUP('Market Risk (Interest Rate_MD)'!AP$31,RC_Summary!$F$18:$G$24,2,0),0))&lt;0,0,IF(ISBLANK(AP$31),0,VLOOKUP(AP74,RFR!$B$8:$I$108,VLOOKUP('Market Risk (Interest Rate_MD)'!AP$31,RC_Summary!$F$18:$G$24,2,0),0)))</f>
        <v>0</v>
      </c>
      <c r="AS74" s="295">
        <f>RC_Summary!$D48</f>
        <v>0.25</v>
      </c>
      <c r="AT74" s="295">
        <f>RC_Summary!$C48</f>
        <v>-0.2</v>
      </c>
      <c r="AU74" s="294">
        <f t="shared" si="43"/>
        <v>0</v>
      </c>
      <c r="AV74" s="294">
        <f t="shared" si="44"/>
        <v>0</v>
      </c>
      <c r="AW74" s="305">
        <f t="shared" si="45"/>
        <v>0</v>
      </c>
      <c r="AX74" s="305">
        <f t="shared" si="46"/>
        <v>0</v>
      </c>
      <c r="AY74" s="69"/>
      <c r="AZ74" s="157">
        <v>39</v>
      </c>
      <c r="BA74" s="443"/>
      <c r="BB74" s="292">
        <f>IF(IF(ISBLANK(AZ$31),0,VLOOKUP(AZ74,RFR!$B$8:$I$108,VLOOKUP('Market Risk (Interest Rate_MD)'!AZ$31,RC_Summary!$F$18:$G$24,2,0),0))&lt;0,0,IF(ISBLANK(AZ$31),0,VLOOKUP(AZ74,RFR!$B$8:$I$108,VLOOKUP('Market Risk (Interest Rate_MD)'!AZ$31,RC_Summary!$F$18:$G$24,2,0),0)))</f>
        <v>0</v>
      </c>
      <c r="BC74" s="295">
        <f>RC_Summary!$D48</f>
        <v>0.25</v>
      </c>
      <c r="BD74" s="295">
        <f>RC_Summary!$C48</f>
        <v>-0.2</v>
      </c>
      <c r="BE74" s="294">
        <f t="shared" si="47"/>
        <v>0</v>
      </c>
      <c r="BF74" s="294">
        <f t="shared" si="48"/>
        <v>0</v>
      </c>
      <c r="BG74" s="305">
        <f t="shared" si="49"/>
        <v>0</v>
      </c>
      <c r="BH74" s="305">
        <f t="shared" si="50"/>
        <v>0</v>
      </c>
      <c r="BI74" s="69"/>
      <c r="BJ74" s="157">
        <v>39</v>
      </c>
      <c r="BK74" s="443"/>
      <c r="BL74" s="292">
        <f>IF(IF(ISBLANK(BJ$31),0,VLOOKUP(BJ74,RFR!$B$8:$I$108,VLOOKUP('Market Risk (Interest Rate_MD)'!BJ$31,RC_Summary!$F$18:$G$24,2,0),0))&lt;0,0,IF(ISBLANK(BJ$31),0,VLOOKUP(BJ74,RFR!$B$8:$I$108,VLOOKUP('Market Risk (Interest Rate_MD)'!BJ$31,RC_Summary!$F$18:$G$24,2,0),0)))</f>
        <v>0</v>
      </c>
      <c r="BM74" s="295">
        <f>RC_Summary!$D48</f>
        <v>0.25</v>
      </c>
      <c r="BN74" s="295">
        <f>RC_Summary!$C48</f>
        <v>-0.2</v>
      </c>
      <c r="BO74" s="294">
        <f t="shared" si="51"/>
        <v>0</v>
      </c>
      <c r="BP74" s="294">
        <f t="shared" si="52"/>
        <v>0</v>
      </c>
      <c r="BQ74" s="305">
        <f t="shared" si="53"/>
        <v>0</v>
      </c>
      <c r="BR74" s="480">
        <f t="shared" si="54"/>
        <v>0</v>
      </c>
      <c r="BS74" s="472"/>
      <c r="BT74" s="472"/>
      <c r="BU74" s="472"/>
      <c r="BV74" s="472"/>
      <c r="BW74" s="472"/>
      <c r="BX74" s="472"/>
      <c r="BY74" s="472"/>
      <c r="BZ74" s="472"/>
      <c r="CA74" s="472"/>
      <c r="CB74" s="472"/>
      <c r="CC74" s="472"/>
      <c r="CD74" s="472"/>
      <c r="CE74" s="472"/>
      <c r="CF74" s="472"/>
      <c r="CG74" s="472"/>
      <c r="CH74" s="472"/>
      <c r="CI74" s="472"/>
      <c r="CJ74" s="472"/>
      <c r="CK74" s="472"/>
      <c r="CL74" s="472"/>
      <c r="CM74" s="472"/>
      <c r="CN74" s="472"/>
      <c r="CO74" s="472"/>
      <c r="CP74" s="472"/>
      <c r="CQ74" s="472"/>
      <c r="CR74" s="472"/>
      <c r="CS74" s="472"/>
      <c r="CT74" s="472"/>
      <c r="CU74" s="472"/>
      <c r="CV74" s="472"/>
      <c r="CW74" s="472"/>
      <c r="CX74" s="472"/>
      <c r="CY74" s="472"/>
      <c r="CZ74" s="472"/>
      <c r="DA74" s="472"/>
      <c r="DB74" s="472"/>
      <c r="DC74" s="472"/>
      <c r="DD74" s="472"/>
      <c r="DE74" s="472"/>
      <c r="DF74" s="472"/>
      <c r="DG74" s="472"/>
      <c r="DH74" s="472"/>
      <c r="DI74" s="472"/>
      <c r="DJ74" s="472"/>
      <c r="DK74" s="472"/>
      <c r="DL74" s="472"/>
      <c r="DM74" s="472"/>
      <c r="DN74" s="472"/>
      <c r="DO74" s="472"/>
      <c r="DP74" s="472"/>
      <c r="DQ74" s="472"/>
      <c r="DR74" s="472"/>
      <c r="DS74" s="472"/>
      <c r="DT74" s="472"/>
      <c r="DU74" s="472"/>
      <c r="DV74" s="472"/>
      <c r="DW74" s="472"/>
      <c r="DX74" s="472"/>
      <c r="DY74" s="472"/>
      <c r="DZ74" s="472"/>
      <c r="EA74" s="472"/>
      <c r="EB74" s="472"/>
      <c r="EC74" s="472"/>
      <c r="ED74" s="472"/>
      <c r="EE74" s="472"/>
      <c r="EF74" s="472"/>
      <c r="EG74" s="472"/>
      <c r="EH74" s="472"/>
      <c r="EI74" s="472"/>
      <c r="EJ74" s="472"/>
      <c r="EK74" s="472"/>
      <c r="EL74" s="472"/>
      <c r="EM74" s="472"/>
      <c r="EN74" s="472"/>
      <c r="EO74" s="472"/>
      <c r="EP74" s="472"/>
      <c r="EQ74" s="472"/>
      <c r="ER74" s="472"/>
      <c r="ES74" s="472"/>
      <c r="ET74" s="472"/>
      <c r="EU74" s="472"/>
      <c r="EV74" s="472"/>
      <c r="EW74" s="472"/>
      <c r="EX74" s="472"/>
      <c r="EY74" s="472"/>
      <c r="EZ74" s="472"/>
      <c r="FA74" s="472"/>
      <c r="FB74" s="472"/>
      <c r="FC74" s="472"/>
      <c r="FD74" s="472"/>
      <c r="FE74" s="472"/>
      <c r="FF74" s="472"/>
      <c r="FG74" s="472"/>
      <c r="FH74" s="472"/>
      <c r="FI74" s="472"/>
      <c r="FJ74" s="472"/>
      <c r="FK74" s="472"/>
      <c r="FL74" s="472"/>
      <c r="FM74" s="472"/>
      <c r="FN74" s="472"/>
      <c r="FO74" s="472"/>
      <c r="FP74" s="472"/>
      <c r="FQ74" s="472"/>
      <c r="FR74" s="472"/>
      <c r="FS74" s="472"/>
      <c r="FT74" s="472"/>
      <c r="FU74" s="472"/>
      <c r="FV74" s="472"/>
      <c r="FW74" s="472"/>
      <c r="FX74" s="472"/>
      <c r="FY74" s="472"/>
      <c r="FZ74" s="472"/>
      <c r="GA74" s="472"/>
      <c r="GB74" s="472"/>
      <c r="GC74" s="472"/>
      <c r="GD74" s="472"/>
      <c r="GE74" s="472"/>
      <c r="GF74" s="472"/>
      <c r="GG74" s="472"/>
      <c r="GH74" s="472"/>
      <c r="GI74" s="472"/>
      <c r="GJ74" s="472"/>
      <c r="GK74" s="472"/>
      <c r="GL74" s="472"/>
      <c r="GM74" s="472"/>
      <c r="GN74" s="472"/>
      <c r="GO74" s="472"/>
      <c r="GP74" s="472"/>
      <c r="GQ74" s="472"/>
      <c r="GR74" s="472"/>
      <c r="GS74" s="472"/>
      <c r="GT74" s="472"/>
      <c r="GU74" s="472"/>
      <c r="GV74" s="472"/>
      <c r="GW74" s="472"/>
      <c r="GX74" s="472"/>
      <c r="GY74" s="472"/>
      <c r="GZ74" s="472"/>
      <c r="HA74" s="472"/>
      <c r="HB74" s="472"/>
      <c r="HC74" s="472"/>
      <c r="HD74" s="472"/>
      <c r="HE74" s="472"/>
      <c r="HF74" s="472"/>
      <c r="HG74" s="472"/>
      <c r="HH74" s="472"/>
      <c r="HI74" s="472"/>
      <c r="HJ74" s="472"/>
      <c r="HK74" s="472"/>
      <c r="HL74" s="472"/>
      <c r="HM74" s="472"/>
      <c r="HN74" s="472"/>
      <c r="HO74" s="472"/>
      <c r="HP74" s="472"/>
      <c r="HQ74" s="472"/>
      <c r="HR74" s="472"/>
      <c r="HS74" s="472"/>
      <c r="HT74" s="472"/>
      <c r="HU74" s="472"/>
      <c r="HV74" s="472"/>
      <c r="HW74" s="472"/>
      <c r="HX74" s="472"/>
      <c r="HY74" s="472"/>
      <c r="HZ74" s="472"/>
      <c r="IA74" s="472"/>
      <c r="IB74" s="472"/>
      <c r="IC74" s="472"/>
      <c r="ID74" s="472"/>
      <c r="IE74" s="472"/>
      <c r="IF74" s="472"/>
      <c r="IG74" s="472"/>
      <c r="IH74" s="472"/>
      <c r="II74" s="472"/>
      <c r="IJ74" s="472"/>
      <c r="IK74" s="472"/>
      <c r="IL74" s="472"/>
      <c r="IM74" s="472"/>
      <c r="IN74" s="472"/>
      <c r="IO74" s="472"/>
      <c r="IP74" s="472"/>
      <c r="IQ74" s="472"/>
      <c r="IR74" s="472"/>
      <c r="IS74" s="472"/>
      <c r="IT74" s="472"/>
      <c r="IU74" s="472"/>
      <c r="IV74" s="472"/>
      <c r="IW74" s="472"/>
      <c r="IX74" s="472"/>
      <c r="IY74" s="472"/>
      <c r="IZ74" s="472"/>
      <c r="JA74" s="472"/>
      <c r="JB74" s="472"/>
      <c r="JC74" s="472"/>
      <c r="JD74" s="472"/>
      <c r="JE74" s="472"/>
      <c r="JF74" s="472"/>
      <c r="JG74" s="472"/>
      <c r="JH74" s="472"/>
      <c r="JI74" s="472"/>
      <c r="JJ74" s="472"/>
      <c r="JK74" s="472"/>
      <c r="JL74" s="472"/>
      <c r="JM74" s="472"/>
      <c r="JN74" s="472"/>
      <c r="JO74" s="472"/>
      <c r="JP74" s="472"/>
      <c r="JQ74" s="472"/>
      <c r="JR74" s="472"/>
      <c r="JS74" s="472"/>
      <c r="JT74" s="472"/>
      <c r="JU74" s="472"/>
      <c r="JV74" s="472"/>
      <c r="JW74" s="472"/>
      <c r="JX74" s="472"/>
      <c r="JY74" s="472"/>
      <c r="JZ74" s="472"/>
      <c r="KA74" s="472"/>
      <c r="KB74" s="472"/>
      <c r="KC74" s="472"/>
      <c r="KD74" s="472"/>
      <c r="KE74" s="472"/>
      <c r="KF74" s="472"/>
      <c r="KG74" s="472"/>
      <c r="KH74" s="472"/>
      <c r="KI74" s="472"/>
      <c r="KJ74" s="472"/>
      <c r="KK74" s="472"/>
      <c r="KL74" s="472"/>
      <c r="KM74" s="472"/>
      <c r="KN74" s="472"/>
      <c r="KO74" s="472"/>
      <c r="KP74" s="472"/>
      <c r="KQ74" s="472"/>
      <c r="KR74" s="472"/>
      <c r="KS74" s="472"/>
      <c r="KT74" s="472"/>
      <c r="KU74" s="472"/>
      <c r="KV74" s="472"/>
      <c r="KW74" s="472"/>
      <c r="KX74" s="472"/>
      <c r="KY74" s="472"/>
      <c r="KZ74" s="472"/>
      <c r="LA74" s="472"/>
      <c r="LB74" s="472"/>
      <c r="LC74" s="472"/>
      <c r="LD74" s="472"/>
      <c r="LE74" s="472"/>
      <c r="LF74" s="472"/>
      <c r="LG74" s="472"/>
      <c r="LH74" s="472"/>
      <c r="LI74" s="472"/>
      <c r="LJ74" s="472"/>
      <c r="LK74" s="472"/>
      <c r="LL74" s="472"/>
      <c r="LM74" s="472"/>
      <c r="LN74" s="472"/>
      <c r="LO74" s="472"/>
      <c r="LP74" s="472"/>
      <c r="LQ74" s="472"/>
      <c r="LR74" s="472"/>
      <c r="LS74" s="472"/>
      <c r="LT74" s="472"/>
      <c r="LU74" s="472"/>
      <c r="LV74" s="472"/>
      <c r="LW74" s="472"/>
      <c r="LX74" s="472"/>
      <c r="LY74" s="472"/>
      <c r="LZ74" s="472"/>
      <c r="MA74" s="472"/>
      <c r="MB74" s="472"/>
      <c r="MC74" s="472"/>
      <c r="MD74" s="472"/>
      <c r="ME74" s="472"/>
      <c r="MF74" s="472"/>
      <c r="MG74" s="472"/>
      <c r="MH74" s="472"/>
      <c r="MI74" s="472"/>
      <c r="MJ74" s="472"/>
      <c r="MK74" s="472"/>
      <c r="ML74" s="472"/>
      <c r="MM74" s="472"/>
      <c r="MN74" s="472"/>
      <c r="MO74" s="472"/>
      <c r="MP74" s="472"/>
      <c r="MQ74" s="472"/>
      <c r="MR74" s="472"/>
      <c r="MS74" s="472"/>
      <c r="MT74" s="472"/>
      <c r="MU74" s="472"/>
      <c r="MV74" s="472"/>
      <c r="MW74" s="472"/>
      <c r="MX74" s="472"/>
      <c r="MY74" s="472"/>
      <c r="MZ74" s="472"/>
      <c r="NA74" s="472"/>
    </row>
    <row r="75" spans="1:365" s="305" customFormat="1" x14ac:dyDescent="0.3">
      <c r="A75" s="472"/>
      <c r="B75" s="157">
        <v>40</v>
      </c>
      <c r="C75" s="443"/>
      <c r="D75" s="292">
        <f>RFR!$C49</f>
        <v>0</v>
      </c>
      <c r="E75" s="293">
        <f>RC_Summary!$D49</f>
        <v>0.25</v>
      </c>
      <c r="F75" s="293">
        <f>RC_Summary!$C49</f>
        <v>-0.2</v>
      </c>
      <c r="G75" s="294">
        <f t="shared" si="1"/>
        <v>0</v>
      </c>
      <c r="H75" s="294">
        <f t="shared" si="2"/>
        <v>0</v>
      </c>
      <c r="I75" s="391">
        <f t="shared" si="29"/>
        <v>0</v>
      </c>
      <c r="J75" s="391">
        <f t="shared" si="30"/>
        <v>0</v>
      </c>
      <c r="K75" s="69"/>
      <c r="L75" s="157">
        <v>40</v>
      </c>
      <c r="M75" s="443"/>
      <c r="N75" s="292">
        <f>IF(IF(ISBLANK(L$31),0,VLOOKUP(L75,RFR!$B$8:$I$108,VLOOKUP('Market Risk (Interest Rate_MD)'!$L$31,RC_Summary!$F$18:$G$24,2,0),0))&lt;0,0,IF(ISBLANK(L$31),0,VLOOKUP(L75,RFR!$B$8:$I$108,VLOOKUP('Market Risk (Interest Rate_MD)'!$L$31,RC_Summary!$F$18:$G$24,2,0),0)))</f>
        <v>0</v>
      </c>
      <c r="O75" s="295">
        <f>RC_Summary!$D49</f>
        <v>0.25</v>
      </c>
      <c r="P75" s="295">
        <f>RC_Summary!$C49</f>
        <v>-0.2</v>
      </c>
      <c r="Q75" s="294">
        <f t="shared" si="31"/>
        <v>0</v>
      </c>
      <c r="R75" s="294">
        <f t="shared" si="32"/>
        <v>0</v>
      </c>
      <c r="S75" s="305">
        <f t="shared" si="33"/>
        <v>0</v>
      </c>
      <c r="T75" s="305">
        <f t="shared" si="34"/>
        <v>0</v>
      </c>
      <c r="U75" s="69"/>
      <c r="V75" s="157">
        <v>40</v>
      </c>
      <c r="W75" s="443"/>
      <c r="X75" s="292">
        <f>IF(IF(ISBLANK(V$31),0,VLOOKUP(V75,RFR!$B$8:$I$108,VLOOKUP('Market Risk (Interest Rate_MD)'!V$31,RC_Summary!$F$18:$G$24,2,0),0))&lt;0,0,IF(ISBLANK(V$31),0,VLOOKUP(V75,RFR!$B$8:$I$108,VLOOKUP('Market Risk (Interest Rate_MD)'!V$31,RC_Summary!$F$18:$G$24,2,0),0)))</f>
        <v>0</v>
      </c>
      <c r="Y75" s="295">
        <f>RC_Summary!$D49</f>
        <v>0.25</v>
      </c>
      <c r="Z75" s="295">
        <f>RC_Summary!$C49</f>
        <v>-0.2</v>
      </c>
      <c r="AA75" s="294">
        <f t="shared" si="35"/>
        <v>0</v>
      </c>
      <c r="AB75" s="294">
        <f t="shared" si="36"/>
        <v>0</v>
      </c>
      <c r="AC75" s="305">
        <f t="shared" si="37"/>
        <v>0</v>
      </c>
      <c r="AD75" s="305">
        <f t="shared" si="38"/>
        <v>0</v>
      </c>
      <c r="AE75" s="69"/>
      <c r="AF75" s="157">
        <v>40</v>
      </c>
      <c r="AG75" s="443"/>
      <c r="AH75" s="292">
        <f>IF(IF(ISBLANK(AF$31),0,VLOOKUP(AF75,RFR!$B$8:$I$108,VLOOKUP('Market Risk (Interest Rate_MD)'!AF$31,RC_Summary!$F$18:$G$24,2,0),0))&lt;0,0,IF(ISBLANK(AF$31),0,VLOOKUP(AF75,RFR!$B$8:$I$108,VLOOKUP('Market Risk (Interest Rate_MD)'!AF$31,RC_Summary!$F$18:$G$24,2,0),0)))</f>
        <v>0</v>
      </c>
      <c r="AI75" s="295">
        <f>RC_Summary!$D49</f>
        <v>0.25</v>
      </c>
      <c r="AJ75" s="295">
        <f>RC_Summary!$C49</f>
        <v>-0.2</v>
      </c>
      <c r="AK75" s="294">
        <f t="shared" si="39"/>
        <v>0</v>
      </c>
      <c r="AL75" s="294">
        <f t="shared" si="40"/>
        <v>0</v>
      </c>
      <c r="AM75" s="305">
        <f t="shared" si="41"/>
        <v>0</v>
      </c>
      <c r="AN75" s="305">
        <f t="shared" si="42"/>
        <v>0</v>
      </c>
      <c r="AO75" s="69"/>
      <c r="AP75" s="157">
        <v>40</v>
      </c>
      <c r="AQ75" s="443"/>
      <c r="AR75" s="292">
        <f>IF(IF(ISBLANK(AP$31),0,VLOOKUP(AP75,RFR!$B$8:$I$108,VLOOKUP('Market Risk (Interest Rate_MD)'!AP$31,RC_Summary!$F$18:$G$24,2,0),0))&lt;0,0,IF(ISBLANK(AP$31),0,VLOOKUP(AP75,RFR!$B$8:$I$108,VLOOKUP('Market Risk (Interest Rate_MD)'!AP$31,RC_Summary!$F$18:$G$24,2,0),0)))</f>
        <v>0</v>
      </c>
      <c r="AS75" s="295">
        <f>RC_Summary!$D49</f>
        <v>0.25</v>
      </c>
      <c r="AT75" s="295">
        <f>RC_Summary!$C49</f>
        <v>-0.2</v>
      </c>
      <c r="AU75" s="294">
        <f t="shared" si="43"/>
        <v>0</v>
      </c>
      <c r="AV75" s="294">
        <f t="shared" si="44"/>
        <v>0</v>
      </c>
      <c r="AW75" s="305">
        <f t="shared" si="45"/>
        <v>0</v>
      </c>
      <c r="AX75" s="305">
        <f t="shared" si="46"/>
        <v>0</v>
      </c>
      <c r="AY75" s="69"/>
      <c r="AZ75" s="157">
        <v>40</v>
      </c>
      <c r="BA75" s="443"/>
      <c r="BB75" s="292">
        <f>IF(IF(ISBLANK(AZ$31),0,VLOOKUP(AZ75,RFR!$B$8:$I$108,VLOOKUP('Market Risk (Interest Rate_MD)'!AZ$31,RC_Summary!$F$18:$G$24,2,0),0))&lt;0,0,IF(ISBLANK(AZ$31),0,VLOOKUP(AZ75,RFR!$B$8:$I$108,VLOOKUP('Market Risk (Interest Rate_MD)'!AZ$31,RC_Summary!$F$18:$G$24,2,0),0)))</f>
        <v>0</v>
      </c>
      <c r="BC75" s="295">
        <f>RC_Summary!$D49</f>
        <v>0.25</v>
      </c>
      <c r="BD75" s="295">
        <f>RC_Summary!$C49</f>
        <v>-0.2</v>
      </c>
      <c r="BE75" s="294">
        <f t="shared" si="47"/>
        <v>0</v>
      </c>
      <c r="BF75" s="294">
        <f t="shared" si="48"/>
        <v>0</v>
      </c>
      <c r="BG75" s="305">
        <f t="shared" si="49"/>
        <v>0</v>
      </c>
      <c r="BH75" s="305">
        <f t="shared" si="50"/>
        <v>0</v>
      </c>
      <c r="BI75" s="69"/>
      <c r="BJ75" s="157">
        <v>40</v>
      </c>
      <c r="BK75" s="443"/>
      <c r="BL75" s="292">
        <f>IF(IF(ISBLANK(BJ$31),0,VLOOKUP(BJ75,RFR!$B$8:$I$108,VLOOKUP('Market Risk (Interest Rate_MD)'!BJ$31,RC_Summary!$F$18:$G$24,2,0),0))&lt;0,0,IF(ISBLANK(BJ$31),0,VLOOKUP(BJ75,RFR!$B$8:$I$108,VLOOKUP('Market Risk (Interest Rate_MD)'!BJ$31,RC_Summary!$F$18:$G$24,2,0),0)))</f>
        <v>0</v>
      </c>
      <c r="BM75" s="295">
        <f>RC_Summary!$D49</f>
        <v>0.25</v>
      </c>
      <c r="BN75" s="295">
        <f>RC_Summary!$C49</f>
        <v>-0.2</v>
      </c>
      <c r="BO75" s="294">
        <f t="shared" si="51"/>
        <v>0</v>
      </c>
      <c r="BP75" s="294">
        <f t="shared" si="52"/>
        <v>0</v>
      </c>
      <c r="BQ75" s="305">
        <f t="shared" si="53"/>
        <v>0</v>
      </c>
      <c r="BR75" s="480">
        <f t="shared" si="54"/>
        <v>0</v>
      </c>
      <c r="BS75" s="472"/>
      <c r="BT75" s="472"/>
      <c r="BU75" s="472"/>
      <c r="BV75" s="472"/>
      <c r="BW75" s="472"/>
      <c r="BX75" s="472"/>
      <c r="BY75" s="472"/>
      <c r="BZ75" s="472"/>
      <c r="CA75" s="472"/>
      <c r="CB75" s="472"/>
      <c r="CC75" s="472"/>
      <c r="CD75" s="472"/>
      <c r="CE75" s="472"/>
      <c r="CF75" s="472"/>
      <c r="CG75" s="472"/>
      <c r="CH75" s="472"/>
      <c r="CI75" s="472"/>
      <c r="CJ75" s="472"/>
      <c r="CK75" s="472"/>
      <c r="CL75" s="472"/>
      <c r="CM75" s="472"/>
      <c r="CN75" s="472"/>
      <c r="CO75" s="472"/>
      <c r="CP75" s="472"/>
      <c r="CQ75" s="472"/>
      <c r="CR75" s="472"/>
      <c r="CS75" s="472"/>
      <c r="CT75" s="472"/>
      <c r="CU75" s="472"/>
      <c r="CV75" s="472"/>
      <c r="CW75" s="472"/>
      <c r="CX75" s="472"/>
      <c r="CY75" s="472"/>
      <c r="CZ75" s="472"/>
      <c r="DA75" s="472"/>
      <c r="DB75" s="472"/>
      <c r="DC75" s="472"/>
      <c r="DD75" s="472"/>
      <c r="DE75" s="472"/>
      <c r="DF75" s="472"/>
      <c r="DG75" s="472"/>
      <c r="DH75" s="472"/>
      <c r="DI75" s="472"/>
      <c r="DJ75" s="472"/>
      <c r="DK75" s="472"/>
      <c r="DL75" s="472"/>
      <c r="DM75" s="472"/>
      <c r="DN75" s="472"/>
      <c r="DO75" s="472"/>
      <c r="DP75" s="472"/>
      <c r="DQ75" s="472"/>
      <c r="DR75" s="472"/>
      <c r="DS75" s="472"/>
      <c r="DT75" s="472"/>
      <c r="DU75" s="472"/>
      <c r="DV75" s="472"/>
      <c r="DW75" s="472"/>
      <c r="DX75" s="472"/>
      <c r="DY75" s="472"/>
      <c r="DZ75" s="472"/>
      <c r="EA75" s="472"/>
      <c r="EB75" s="472"/>
      <c r="EC75" s="472"/>
      <c r="ED75" s="472"/>
      <c r="EE75" s="472"/>
      <c r="EF75" s="472"/>
      <c r="EG75" s="472"/>
      <c r="EH75" s="472"/>
      <c r="EI75" s="472"/>
      <c r="EJ75" s="472"/>
      <c r="EK75" s="472"/>
      <c r="EL75" s="472"/>
      <c r="EM75" s="472"/>
      <c r="EN75" s="472"/>
      <c r="EO75" s="472"/>
      <c r="EP75" s="472"/>
      <c r="EQ75" s="472"/>
      <c r="ER75" s="472"/>
      <c r="ES75" s="472"/>
      <c r="ET75" s="472"/>
      <c r="EU75" s="472"/>
      <c r="EV75" s="472"/>
      <c r="EW75" s="472"/>
      <c r="EX75" s="472"/>
      <c r="EY75" s="472"/>
      <c r="EZ75" s="472"/>
      <c r="FA75" s="472"/>
      <c r="FB75" s="472"/>
      <c r="FC75" s="472"/>
      <c r="FD75" s="472"/>
      <c r="FE75" s="472"/>
      <c r="FF75" s="472"/>
      <c r="FG75" s="472"/>
      <c r="FH75" s="472"/>
      <c r="FI75" s="472"/>
      <c r="FJ75" s="472"/>
      <c r="FK75" s="472"/>
      <c r="FL75" s="472"/>
      <c r="FM75" s="472"/>
      <c r="FN75" s="472"/>
      <c r="FO75" s="472"/>
      <c r="FP75" s="472"/>
      <c r="FQ75" s="472"/>
      <c r="FR75" s="472"/>
      <c r="FS75" s="472"/>
      <c r="FT75" s="472"/>
      <c r="FU75" s="472"/>
      <c r="FV75" s="472"/>
      <c r="FW75" s="472"/>
      <c r="FX75" s="472"/>
      <c r="FY75" s="472"/>
      <c r="FZ75" s="472"/>
      <c r="GA75" s="472"/>
      <c r="GB75" s="472"/>
      <c r="GC75" s="472"/>
      <c r="GD75" s="472"/>
      <c r="GE75" s="472"/>
      <c r="GF75" s="472"/>
      <c r="GG75" s="472"/>
      <c r="GH75" s="472"/>
      <c r="GI75" s="472"/>
      <c r="GJ75" s="472"/>
      <c r="GK75" s="472"/>
      <c r="GL75" s="472"/>
      <c r="GM75" s="472"/>
      <c r="GN75" s="472"/>
      <c r="GO75" s="472"/>
      <c r="GP75" s="472"/>
      <c r="GQ75" s="472"/>
      <c r="GR75" s="472"/>
      <c r="GS75" s="472"/>
      <c r="GT75" s="472"/>
      <c r="GU75" s="472"/>
      <c r="GV75" s="472"/>
      <c r="GW75" s="472"/>
      <c r="GX75" s="472"/>
      <c r="GY75" s="472"/>
      <c r="GZ75" s="472"/>
      <c r="HA75" s="472"/>
      <c r="HB75" s="472"/>
      <c r="HC75" s="472"/>
      <c r="HD75" s="472"/>
      <c r="HE75" s="472"/>
      <c r="HF75" s="472"/>
      <c r="HG75" s="472"/>
      <c r="HH75" s="472"/>
      <c r="HI75" s="472"/>
      <c r="HJ75" s="472"/>
      <c r="HK75" s="472"/>
      <c r="HL75" s="472"/>
      <c r="HM75" s="472"/>
      <c r="HN75" s="472"/>
      <c r="HO75" s="472"/>
      <c r="HP75" s="472"/>
      <c r="HQ75" s="472"/>
      <c r="HR75" s="472"/>
      <c r="HS75" s="472"/>
      <c r="HT75" s="472"/>
      <c r="HU75" s="472"/>
      <c r="HV75" s="472"/>
      <c r="HW75" s="472"/>
      <c r="HX75" s="472"/>
      <c r="HY75" s="472"/>
      <c r="HZ75" s="472"/>
      <c r="IA75" s="472"/>
      <c r="IB75" s="472"/>
      <c r="IC75" s="472"/>
      <c r="ID75" s="472"/>
      <c r="IE75" s="472"/>
      <c r="IF75" s="472"/>
      <c r="IG75" s="472"/>
      <c r="IH75" s="472"/>
      <c r="II75" s="472"/>
      <c r="IJ75" s="472"/>
      <c r="IK75" s="472"/>
      <c r="IL75" s="472"/>
      <c r="IM75" s="472"/>
      <c r="IN75" s="472"/>
      <c r="IO75" s="472"/>
      <c r="IP75" s="472"/>
      <c r="IQ75" s="472"/>
      <c r="IR75" s="472"/>
      <c r="IS75" s="472"/>
      <c r="IT75" s="472"/>
      <c r="IU75" s="472"/>
      <c r="IV75" s="472"/>
      <c r="IW75" s="472"/>
      <c r="IX75" s="472"/>
      <c r="IY75" s="472"/>
      <c r="IZ75" s="472"/>
      <c r="JA75" s="472"/>
      <c r="JB75" s="472"/>
      <c r="JC75" s="472"/>
      <c r="JD75" s="472"/>
      <c r="JE75" s="472"/>
      <c r="JF75" s="472"/>
      <c r="JG75" s="472"/>
      <c r="JH75" s="472"/>
      <c r="JI75" s="472"/>
      <c r="JJ75" s="472"/>
      <c r="JK75" s="472"/>
      <c r="JL75" s="472"/>
      <c r="JM75" s="472"/>
      <c r="JN75" s="472"/>
      <c r="JO75" s="472"/>
      <c r="JP75" s="472"/>
      <c r="JQ75" s="472"/>
      <c r="JR75" s="472"/>
      <c r="JS75" s="472"/>
      <c r="JT75" s="472"/>
      <c r="JU75" s="472"/>
      <c r="JV75" s="472"/>
      <c r="JW75" s="472"/>
      <c r="JX75" s="472"/>
      <c r="JY75" s="472"/>
      <c r="JZ75" s="472"/>
      <c r="KA75" s="472"/>
      <c r="KB75" s="472"/>
      <c r="KC75" s="472"/>
      <c r="KD75" s="472"/>
      <c r="KE75" s="472"/>
      <c r="KF75" s="472"/>
      <c r="KG75" s="472"/>
      <c r="KH75" s="472"/>
      <c r="KI75" s="472"/>
      <c r="KJ75" s="472"/>
      <c r="KK75" s="472"/>
      <c r="KL75" s="472"/>
      <c r="KM75" s="472"/>
      <c r="KN75" s="472"/>
      <c r="KO75" s="472"/>
      <c r="KP75" s="472"/>
      <c r="KQ75" s="472"/>
      <c r="KR75" s="472"/>
      <c r="KS75" s="472"/>
      <c r="KT75" s="472"/>
      <c r="KU75" s="472"/>
      <c r="KV75" s="472"/>
      <c r="KW75" s="472"/>
      <c r="KX75" s="472"/>
      <c r="KY75" s="472"/>
      <c r="KZ75" s="472"/>
      <c r="LA75" s="472"/>
      <c r="LB75" s="472"/>
      <c r="LC75" s="472"/>
      <c r="LD75" s="472"/>
      <c r="LE75" s="472"/>
      <c r="LF75" s="472"/>
      <c r="LG75" s="472"/>
      <c r="LH75" s="472"/>
      <c r="LI75" s="472"/>
      <c r="LJ75" s="472"/>
      <c r="LK75" s="472"/>
      <c r="LL75" s="472"/>
      <c r="LM75" s="472"/>
      <c r="LN75" s="472"/>
      <c r="LO75" s="472"/>
      <c r="LP75" s="472"/>
      <c r="LQ75" s="472"/>
      <c r="LR75" s="472"/>
      <c r="LS75" s="472"/>
      <c r="LT75" s="472"/>
      <c r="LU75" s="472"/>
      <c r="LV75" s="472"/>
      <c r="LW75" s="472"/>
      <c r="LX75" s="472"/>
      <c r="LY75" s="472"/>
      <c r="LZ75" s="472"/>
      <c r="MA75" s="472"/>
      <c r="MB75" s="472"/>
      <c r="MC75" s="472"/>
      <c r="MD75" s="472"/>
      <c r="ME75" s="472"/>
      <c r="MF75" s="472"/>
      <c r="MG75" s="472"/>
      <c r="MH75" s="472"/>
      <c r="MI75" s="472"/>
      <c r="MJ75" s="472"/>
      <c r="MK75" s="472"/>
      <c r="ML75" s="472"/>
      <c r="MM75" s="472"/>
      <c r="MN75" s="472"/>
      <c r="MO75" s="472"/>
      <c r="MP75" s="472"/>
      <c r="MQ75" s="472"/>
      <c r="MR75" s="472"/>
      <c r="MS75" s="472"/>
      <c r="MT75" s="472"/>
      <c r="MU75" s="472"/>
      <c r="MV75" s="472"/>
      <c r="MW75" s="472"/>
      <c r="MX75" s="472"/>
      <c r="MY75" s="472"/>
      <c r="MZ75" s="472"/>
      <c r="NA75" s="472"/>
    </row>
    <row r="76" spans="1:365" s="305" customFormat="1" x14ac:dyDescent="0.3">
      <c r="A76" s="473"/>
      <c r="B76" s="158" t="s">
        <v>305</v>
      </c>
      <c r="C76" s="305">
        <f>SUM(C34:C75)</f>
        <v>0</v>
      </c>
      <c r="D76" s="628"/>
      <c r="E76" s="629"/>
      <c r="F76" s="629"/>
      <c r="G76" s="629"/>
      <c r="H76" s="630"/>
      <c r="I76" s="305">
        <f>SUM(I34:I75)</f>
        <v>0</v>
      </c>
      <c r="J76" s="305">
        <f>SUM(J34:J75)</f>
        <v>0</v>
      </c>
      <c r="K76" s="69"/>
      <c r="L76" s="158" t="s">
        <v>305</v>
      </c>
      <c r="M76" s="305">
        <f>SUM(M34:M75)</f>
        <v>0</v>
      </c>
      <c r="N76" s="628"/>
      <c r="O76" s="629"/>
      <c r="P76" s="629"/>
      <c r="Q76" s="629"/>
      <c r="R76" s="630"/>
      <c r="S76" s="305">
        <f>SUM(S34:S75)</f>
        <v>0</v>
      </c>
      <c r="T76" s="305">
        <f>SUM(T34:T75)</f>
        <v>0</v>
      </c>
      <c r="U76" s="69"/>
      <c r="V76" s="158" t="s">
        <v>305</v>
      </c>
      <c r="W76" s="305">
        <f>SUM(W34:W75)</f>
        <v>0</v>
      </c>
      <c r="X76" s="628"/>
      <c r="Y76" s="629"/>
      <c r="Z76" s="629"/>
      <c r="AA76" s="629"/>
      <c r="AB76" s="630"/>
      <c r="AC76" s="305">
        <f>SUM(AC34:AC75)</f>
        <v>0</v>
      </c>
      <c r="AD76" s="305">
        <f>SUM(AD34:AD75)</f>
        <v>0</v>
      </c>
      <c r="AE76" s="69"/>
      <c r="AF76" s="158" t="s">
        <v>305</v>
      </c>
      <c r="AG76" s="305">
        <f>SUM(AG34:AG75)</f>
        <v>0</v>
      </c>
      <c r="AH76" s="628"/>
      <c r="AI76" s="629"/>
      <c r="AJ76" s="629"/>
      <c r="AK76" s="629"/>
      <c r="AL76" s="630"/>
      <c r="AM76" s="305">
        <f>SUM(AM34:AM75)</f>
        <v>0</v>
      </c>
      <c r="AN76" s="305">
        <f>SUM(AN34:AN75)</f>
        <v>0</v>
      </c>
      <c r="AO76" s="69"/>
      <c r="AP76" s="158" t="s">
        <v>305</v>
      </c>
      <c r="AQ76" s="305">
        <f>SUM(AQ34:AQ75)</f>
        <v>0</v>
      </c>
      <c r="AR76" s="628"/>
      <c r="AS76" s="629"/>
      <c r="AT76" s="629"/>
      <c r="AU76" s="629"/>
      <c r="AV76" s="630"/>
      <c r="AW76" s="305">
        <f>SUM(AW34:AW75)</f>
        <v>0</v>
      </c>
      <c r="AX76" s="305">
        <f>SUM(AX34:AX75)</f>
        <v>0</v>
      </c>
      <c r="AY76" s="129"/>
      <c r="AZ76" s="158" t="s">
        <v>305</v>
      </c>
      <c r="BA76" s="305">
        <f>SUM(BA34:BA75)</f>
        <v>0</v>
      </c>
      <c r="BB76" s="628"/>
      <c r="BC76" s="629"/>
      <c r="BD76" s="629"/>
      <c r="BE76" s="629"/>
      <c r="BF76" s="630"/>
      <c r="BG76" s="305">
        <f>SUM(BG34:BG75)</f>
        <v>0</v>
      </c>
      <c r="BH76" s="305">
        <f>SUM(BH34:BH75)</f>
        <v>0</v>
      </c>
      <c r="BI76" s="129"/>
      <c r="BJ76" s="158" t="s">
        <v>305</v>
      </c>
      <c r="BK76" s="305">
        <f>SUM(BK34:BK75)</f>
        <v>0</v>
      </c>
      <c r="BL76" s="628"/>
      <c r="BM76" s="629"/>
      <c r="BN76" s="629"/>
      <c r="BO76" s="629"/>
      <c r="BP76" s="630"/>
      <c r="BQ76" s="305">
        <f>SUM(BQ34:BQ75)</f>
        <v>0</v>
      </c>
      <c r="BR76" s="480">
        <f>SUM(BR34:BR75)</f>
        <v>0</v>
      </c>
      <c r="BS76" s="472"/>
      <c r="BT76" s="472"/>
      <c r="BU76" s="472"/>
      <c r="BV76" s="472"/>
      <c r="BW76" s="472"/>
      <c r="BX76" s="472"/>
      <c r="BY76" s="472"/>
      <c r="BZ76" s="472"/>
      <c r="CA76" s="472"/>
      <c r="CB76" s="472"/>
      <c r="CC76" s="472"/>
      <c r="CD76" s="472"/>
      <c r="CE76" s="472"/>
      <c r="CF76" s="472"/>
      <c r="CG76" s="472"/>
      <c r="CH76" s="472"/>
      <c r="CI76" s="472"/>
      <c r="CJ76" s="472"/>
      <c r="CK76" s="472"/>
      <c r="CL76" s="472"/>
      <c r="CM76" s="472"/>
      <c r="CN76" s="472"/>
      <c r="CO76" s="472"/>
      <c r="CP76" s="472"/>
      <c r="CQ76" s="472"/>
      <c r="CR76" s="472"/>
      <c r="CS76" s="472"/>
      <c r="CT76" s="472"/>
      <c r="CU76" s="472"/>
      <c r="CV76" s="472"/>
      <c r="CW76" s="472"/>
      <c r="CX76" s="472"/>
      <c r="CY76" s="472"/>
      <c r="CZ76" s="472"/>
      <c r="DA76" s="472"/>
      <c r="DB76" s="472"/>
      <c r="DC76" s="472"/>
      <c r="DD76" s="472"/>
      <c r="DE76" s="472"/>
      <c r="DF76" s="472"/>
      <c r="DG76" s="472"/>
      <c r="DH76" s="472"/>
      <c r="DI76" s="472"/>
      <c r="DJ76" s="472"/>
      <c r="DK76" s="472"/>
      <c r="DL76" s="472"/>
      <c r="DM76" s="472"/>
      <c r="DN76" s="472"/>
      <c r="DO76" s="472"/>
      <c r="DP76" s="472"/>
      <c r="DQ76" s="472"/>
      <c r="DR76" s="472"/>
      <c r="DS76" s="472"/>
      <c r="DT76" s="472"/>
      <c r="DU76" s="472"/>
      <c r="DV76" s="472"/>
      <c r="DW76" s="472"/>
      <c r="DX76" s="472"/>
      <c r="DY76" s="472"/>
      <c r="DZ76" s="472"/>
      <c r="EA76" s="472"/>
      <c r="EB76" s="472"/>
      <c r="EC76" s="472"/>
      <c r="ED76" s="472"/>
      <c r="EE76" s="472"/>
      <c r="EF76" s="472"/>
      <c r="EG76" s="472"/>
      <c r="EH76" s="472"/>
      <c r="EI76" s="472"/>
      <c r="EJ76" s="472"/>
      <c r="EK76" s="472"/>
      <c r="EL76" s="472"/>
      <c r="EM76" s="472"/>
      <c r="EN76" s="472"/>
      <c r="EO76" s="472"/>
      <c r="EP76" s="472"/>
      <c r="EQ76" s="472"/>
      <c r="ER76" s="472"/>
      <c r="ES76" s="472"/>
      <c r="ET76" s="472"/>
      <c r="EU76" s="472"/>
      <c r="EV76" s="472"/>
      <c r="EW76" s="472"/>
      <c r="EX76" s="472"/>
      <c r="EY76" s="472"/>
      <c r="EZ76" s="472"/>
      <c r="FA76" s="472"/>
      <c r="FB76" s="472"/>
      <c r="FC76" s="472"/>
      <c r="FD76" s="472"/>
      <c r="FE76" s="472"/>
      <c r="FF76" s="472"/>
      <c r="FG76" s="472"/>
      <c r="FH76" s="472"/>
      <c r="FI76" s="472"/>
      <c r="FJ76" s="472"/>
      <c r="FK76" s="472"/>
      <c r="FL76" s="472"/>
      <c r="FM76" s="472"/>
      <c r="FN76" s="472"/>
      <c r="FO76" s="472"/>
      <c r="FP76" s="472"/>
      <c r="FQ76" s="472"/>
      <c r="FR76" s="472"/>
      <c r="FS76" s="472"/>
      <c r="FT76" s="472"/>
      <c r="FU76" s="472"/>
      <c r="FV76" s="472"/>
      <c r="FW76" s="472"/>
      <c r="FX76" s="472"/>
      <c r="FY76" s="472"/>
      <c r="FZ76" s="472"/>
      <c r="GA76" s="472"/>
      <c r="GB76" s="472"/>
      <c r="GC76" s="472"/>
      <c r="GD76" s="472"/>
      <c r="GE76" s="472"/>
      <c r="GF76" s="472"/>
      <c r="GG76" s="472"/>
      <c r="GH76" s="472"/>
      <c r="GI76" s="472"/>
      <c r="GJ76" s="472"/>
      <c r="GK76" s="472"/>
      <c r="GL76" s="472"/>
      <c r="GM76" s="472"/>
      <c r="GN76" s="472"/>
      <c r="GO76" s="472"/>
      <c r="GP76" s="472"/>
      <c r="GQ76" s="472"/>
      <c r="GR76" s="472"/>
      <c r="GS76" s="472"/>
      <c r="GT76" s="472"/>
      <c r="GU76" s="472"/>
      <c r="GV76" s="472"/>
      <c r="GW76" s="472"/>
      <c r="GX76" s="472"/>
      <c r="GY76" s="472"/>
      <c r="GZ76" s="472"/>
      <c r="HA76" s="472"/>
      <c r="HB76" s="472"/>
      <c r="HC76" s="472"/>
      <c r="HD76" s="472"/>
      <c r="HE76" s="472"/>
      <c r="HF76" s="472"/>
      <c r="HG76" s="472"/>
      <c r="HH76" s="472"/>
      <c r="HI76" s="472"/>
      <c r="HJ76" s="472"/>
      <c r="HK76" s="472"/>
      <c r="HL76" s="472"/>
      <c r="HM76" s="472"/>
      <c r="HN76" s="472"/>
      <c r="HO76" s="472"/>
      <c r="HP76" s="472"/>
      <c r="HQ76" s="472"/>
      <c r="HR76" s="472"/>
      <c r="HS76" s="472"/>
      <c r="HT76" s="472"/>
      <c r="HU76" s="472"/>
      <c r="HV76" s="472"/>
      <c r="HW76" s="472"/>
      <c r="HX76" s="472"/>
      <c r="HY76" s="472"/>
      <c r="HZ76" s="472"/>
      <c r="IA76" s="472"/>
      <c r="IB76" s="472"/>
      <c r="IC76" s="472"/>
      <c r="ID76" s="472"/>
      <c r="IE76" s="472"/>
      <c r="IF76" s="472"/>
      <c r="IG76" s="472"/>
      <c r="IH76" s="472"/>
      <c r="II76" s="472"/>
      <c r="IJ76" s="472"/>
      <c r="IK76" s="472"/>
      <c r="IL76" s="472"/>
      <c r="IM76" s="472"/>
      <c r="IN76" s="472"/>
      <c r="IO76" s="472"/>
      <c r="IP76" s="472"/>
      <c r="IQ76" s="472"/>
      <c r="IR76" s="472"/>
      <c r="IS76" s="472"/>
      <c r="IT76" s="472"/>
      <c r="IU76" s="472"/>
      <c r="IV76" s="472"/>
      <c r="IW76" s="472"/>
      <c r="IX76" s="472"/>
      <c r="IY76" s="472"/>
      <c r="IZ76" s="472"/>
      <c r="JA76" s="472"/>
      <c r="JB76" s="472"/>
      <c r="JC76" s="472"/>
      <c r="JD76" s="472"/>
      <c r="JE76" s="472"/>
      <c r="JF76" s="472"/>
      <c r="JG76" s="472"/>
      <c r="JH76" s="472"/>
      <c r="JI76" s="472"/>
      <c r="JJ76" s="472"/>
      <c r="JK76" s="472"/>
      <c r="JL76" s="472"/>
      <c r="JM76" s="472"/>
      <c r="JN76" s="472"/>
      <c r="JO76" s="472"/>
      <c r="JP76" s="472"/>
      <c r="JQ76" s="472"/>
      <c r="JR76" s="472"/>
      <c r="JS76" s="472"/>
      <c r="JT76" s="472"/>
      <c r="JU76" s="472"/>
      <c r="JV76" s="472"/>
      <c r="JW76" s="472"/>
      <c r="JX76" s="472"/>
      <c r="JY76" s="472"/>
      <c r="JZ76" s="472"/>
      <c r="KA76" s="472"/>
      <c r="KB76" s="472"/>
      <c r="KC76" s="472"/>
      <c r="KD76" s="472"/>
      <c r="KE76" s="472"/>
      <c r="KF76" s="472"/>
      <c r="KG76" s="472"/>
      <c r="KH76" s="472"/>
      <c r="KI76" s="472"/>
      <c r="KJ76" s="472"/>
      <c r="KK76" s="472"/>
      <c r="KL76" s="472"/>
      <c r="KM76" s="472"/>
      <c r="KN76" s="472"/>
      <c r="KO76" s="472"/>
      <c r="KP76" s="472"/>
      <c r="KQ76" s="472"/>
      <c r="KR76" s="472"/>
      <c r="KS76" s="472"/>
      <c r="KT76" s="472"/>
      <c r="KU76" s="472"/>
      <c r="KV76" s="472"/>
      <c r="KW76" s="472"/>
      <c r="KX76" s="472"/>
      <c r="KY76" s="472"/>
      <c r="KZ76" s="472"/>
      <c r="LA76" s="472"/>
      <c r="LB76" s="472"/>
      <c r="LC76" s="472"/>
      <c r="LD76" s="472"/>
      <c r="LE76" s="472"/>
      <c r="LF76" s="472"/>
      <c r="LG76" s="472"/>
      <c r="LH76" s="472"/>
      <c r="LI76" s="472"/>
      <c r="LJ76" s="472"/>
      <c r="LK76" s="472"/>
      <c r="LL76" s="472"/>
      <c r="LM76" s="472"/>
      <c r="LN76" s="472"/>
      <c r="LO76" s="472"/>
      <c r="LP76" s="472"/>
      <c r="LQ76" s="472"/>
      <c r="LR76" s="472"/>
      <c r="LS76" s="472"/>
      <c r="LT76" s="472"/>
      <c r="LU76" s="472"/>
      <c r="LV76" s="472"/>
      <c r="LW76" s="472"/>
      <c r="LX76" s="472"/>
      <c r="LY76" s="472"/>
      <c r="LZ76" s="472"/>
      <c r="MA76" s="472"/>
      <c r="MB76" s="472"/>
      <c r="MC76" s="472"/>
      <c r="MD76" s="472"/>
      <c r="ME76" s="472"/>
      <c r="MF76" s="472"/>
      <c r="MG76" s="472"/>
      <c r="MH76" s="472"/>
      <c r="MI76" s="472"/>
      <c r="MJ76" s="472"/>
      <c r="MK76" s="472"/>
      <c r="ML76" s="472"/>
      <c r="MM76" s="472"/>
      <c r="MN76" s="472"/>
      <c r="MO76" s="472"/>
      <c r="MP76" s="472"/>
      <c r="MQ76" s="472"/>
      <c r="MR76" s="472"/>
      <c r="MS76" s="472"/>
      <c r="MT76" s="472"/>
      <c r="MU76" s="472"/>
      <c r="MV76" s="472"/>
      <c r="MW76" s="472"/>
      <c r="MX76" s="472"/>
      <c r="MY76" s="472"/>
      <c r="MZ76" s="472"/>
      <c r="NA76" s="472"/>
    </row>
    <row r="78" spans="1:365" ht="39" x14ac:dyDescent="0.3">
      <c r="B78" s="276"/>
      <c r="C78" s="275" t="s">
        <v>360</v>
      </c>
      <c r="D78" s="275" t="s">
        <v>361</v>
      </c>
    </row>
    <row r="79" spans="1:365" x14ac:dyDescent="0.3">
      <c r="B79" s="276" t="s">
        <v>341</v>
      </c>
      <c r="C79" s="401">
        <f>SUM(J76,T76,AD76,AN76,AX76,BH76,BR76)</f>
        <v>0</v>
      </c>
      <c r="D79" s="322">
        <f>SUM(I76,S76,AC76,AM76,AW76,BG76,BQ76)</f>
        <v>0</v>
      </c>
    </row>
    <row r="80" spans="1:365" x14ac:dyDescent="0.3">
      <c r="B80" s="276" t="s">
        <v>362</v>
      </c>
      <c r="C80" s="321">
        <f>IF(H28=0,0,H28-G28)</f>
        <v>0</v>
      </c>
      <c r="D80" s="309">
        <f>IF(I28=0,0,I28-G28)</f>
        <v>0</v>
      </c>
    </row>
    <row r="81" spans="2:9" x14ac:dyDescent="0.3">
      <c r="B81" s="276" t="s">
        <v>363</v>
      </c>
      <c r="C81" s="321">
        <f>C79-C80</f>
        <v>0</v>
      </c>
      <c r="D81" s="309">
        <f>D79-D80</f>
        <v>0</v>
      </c>
    </row>
    <row r="82" spans="2:9" x14ac:dyDescent="0.3">
      <c r="B82" s="276" t="s">
        <v>251</v>
      </c>
      <c r="C82" s="640">
        <f>IF(AND(C81&gt;0,D81&gt;0),0,ABS(MIN(C81:D81)))</f>
        <v>0</v>
      </c>
      <c r="D82" s="615"/>
    </row>
    <row r="86" spans="2:9" ht="15.5" x14ac:dyDescent="0.35">
      <c r="B86" s="127" t="str">
        <f>IF('Company Details'!$C$12="Conventional Insurer"," ", "PRF")</f>
        <v>PRF</v>
      </c>
    </row>
    <row r="88" spans="2:9" ht="14" x14ac:dyDescent="0.3">
      <c r="B88" s="133" t="s">
        <v>323</v>
      </c>
      <c r="E88" s="132"/>
    </row>
    <row r="89" spans="2:9" x14ac:dyDescent="0.3">
      <c r="B89" s="601" t="s">
        <v>33</v>
      </c>
      <c r="C89" s="601"/>
      <c r="D89" s="601"/>
      <c r="E89" s="605" t="s">
        <v>324</v>
      </c>
      <c r="F89" s="605"/>
      <c r="G89" s="605"/>
      <c r="H89" s="605" t="s">
        <v>377</v>
      </c>
      <c r="I89" s="605" t="s">
        <v>378</v>
      </c>
    </row>
    <row r="90" spans="2:9" x14ac:dyDescent="0.3">
      <c r="B90" s="601"/>
      <c r="C90" s="601"/>
      <c r="D90" s="601"/>
      <c r="E90" s="605"/>
      <c r="F90" s="605"/>
      <c r="G90" s="605"/>
      <c r="H90" s="605"/>
      <c r="I90" s="605"/>
    </row>
    <row r="91" spans="2:9" ht="26" x14ac:dyDescent="0.3">
      <c r="B91" s="601"/>
      <c r="C91" s="601"/>
      <c r="D91" s="601"/>
      <c r="E91" s="275" t="s">
        <v>283</v>
      </c>
      <c r="F91" s="275" t="s">
        <v>387</v>
      </c>
      <c r="G91" s="275" t="s">
        <v>376</v>
      </c>
      <c r="H91" s="605"/>
      <c r="I91" s="605"/>
    </row>
    <row r="92" spans="2:9" x14ac:dyDescent="0.3">
      <c r="B92" s="631" t="s">
        <v>294</v>
      </c>
      <c r="C92" s="632"/>
      <c r="D92" s="633"/>
      <c r="E92" s="444"/>
      <c r="F92" s="444"/>
      <c r="G92" s="322">
        <f>E92+F92</f>
        <v>0</v>
      </c>
      <c r="H92" s="444"/>
      <c r="I92" s="444"/>
    </row>
    <row r="93" spans="2:9" x14ac:dyDescent="0.3">
      <c r="B93" s="631" t="s">
        <v>295</v>
      </c>
      <c r="C93" s="632"/>
      <c r="D93" s="633"/>
      <c r="E93" s="443"/>
      <c r="F93" s="443"/>
      <c r="G93" s="309">
        <f t="shared" ref="G93:G102" si="55">E93+F93</f>
        <v>0</v>
      </c>
      <c r="H93" s="443"/>
      <c r="I93" s="443"/>
    </row>
    <row r="94" spans="2:9" x14ac:dyDescent="0.3">
      <c r="B94" s="631" t="s">
        <v>296</v>
      </c>
      <c r="C94" s="632"/>
      <c r="D94" s="633"/>
      <c r="E94" s="443"/>
      <c r="F94" s="443"/>
      <c r="G94" s="309">
        <f t="shared" si="55"/>
        <v>0</v>
      </c>
      <c r="H94" s="443"/>
      <c r="I94" s="443"/>
    </row>
    <row r="95" spans="2:9" x14ac:dyDescent="0.3">
      <c r="B95" s="631" t="s">
        <v>297</v>
      </c>
      <c r="C95" s="632"/>
      <c r="D95" s="633"/>
      <c r="E95" s="443"/>
      <c r="F95" s="443"/>
      <c r="G95" s="309">
        <f t="shared" si="55"/>
        <v>0</v>
      </c>
      <c r="H95" s="443"/>
      <c r="I95" s="443"/>
    </row>
    <row r="96" spans="2:9" x14ac:dyDescent="0.3">
      <c r="B96" s="631" t="s">
        <v>298</v>
      </c>
      <c r="C96" s="632"/>
      <c r="D96" s="633"/>
      <c r="E96" s="443"/>
      <c r="F96" s="443"/>
      <c r="G96" s="309">
        <f t="shared" si="55"/>
        <v>0</v>
      </c>
      <c r="H96" s="443"/>
      <c r="I96" s="443"/>
    </row>
    <row r="97" spans="1:365" x14ac:dyDescent="0.3">
      <c r="B97" s="631" t="s">
        <v>299</v>
      </c>
      <c r="C97" s="632"/>
      <c r="D97" s="633"/>
      <c r="E97" s="443"/>
      <c r="F97" s="443"/>
      <c r="G97" s="309">
        <f t="shared" si="55"/>
        <v>0</v>
      </c>
      <c r="H97" s="443"/>
      <c r="I97" s="443"/>
    </row>
    <row r="98" spans="1:365" x14ac:dyDescent="0.3">
      <c r="B98" s="631" t="s">
        <v>300</v>
      </c>
      <c r="C98" s="632"/>
      <c r="D98" s="633"/>
      <c r="E98" s="443"/>
      <c r="F98" s="443"/>
      <c r="G98" s="309">
        <f t="shared" si="55"/>
        <v>0</v>
      </c>
      <c r="H98" s="443"/>
      <c r="I98" s="443"/>
    </row>
    <row r="99" spans="1:365" x14ac:dyDescent="0.3">
      <c r="B99" s="631" t="s">
        <v>301</v>
      </c>
      <c r="C99" s="632"/>
      <c r="D99" s="633"/>
      <c r="E99" s="443"/>
      <c r="F99" s="443"/>
      <c r="G99" s="309">
        <f t="shared" si="55"/>
        <v>0</v>
      </c>
      <c r="H99" s="443"/>
      <c r="I99" s="443"/>
    </row>
    <row r="100" spans="1:365" x14ac:dyDescent="0.3">
      <c r="B100" s="631" t="s">
        <v>302</v>
      </c>
      <c r="C100" s="632"/>
      <c r="D100" s="633"/>
      <c r="E100" s="443"/>
      <c r="F100" s="443"/>
      <c r="G100" s="309">
        <f t="shared" si="55"/>
        <v>0</v>
      </c>
      <c r="H100" s="443"/>
      <c r="I100" s="443"/>
    </row>
    <row r="101" spans="1:365" x14ac:dyDescent="0.3">
      <c r="B101" s="631" t="s">
        <v>303</v>
      </c>
      <c r="C101" s="632"/>
      <c r="D101" s="633"/>
      <c r="E101" s="443"/>
      <c r="F101" s="443"/>
      <c r="G101" s="309">
        <f t="shared" si="55"/>
        <v>0</v>
      </c>
      <c r="H101" s="443"/>
      <c r="I101" s="443"/>
    </row>
    <row r="102" spans="1:365" x14ac:dyDescent="0.3">
      <c r="B102" s="634" t="s">
        <v>304</v>
      </c>
      <c r="C102" s="635"/>
      <c r="D102" s="636"/>
      <c r="E102" s="443"/>
      <c r="F102" s="443"/>
      <c r="G102" s="309">
        <f t="shared" si="55"/>
        <v>0</v>
      </c>
      <c r="H102" s="443"/>
      <c r="I102" s="443"/>
    </row>
    <row r="103" spans="1:365" x14ac:dyDescent="0.3">
      <c r="B103" s="637" t="s">
        <v>305</v>
      </c>
      <c r="C103" s="638"/>
      <c r="D103" s="639"/>
      <c r="E103" s="309">
        <f>SUM(E92:E102)</f>
        <v>0</v>
      </c>
      <c r="F103" s="309">
        <f>SUM(F92:F102)</f>
        <v>0</v>
      </c>
      <c r="G103" s="309">
        <f>SUM(G92:G102)</f>
        <v>0</v>
      </c>
      <c r="H103" s="309">
        <f>SUM(H92:H102)</f>
        <v>0</v>
      </c>
      <c r="I103" s="309">
        <f>SUM(I92:I102)</f>
        <v>0</v>
      </c>
    </row>
    <row r="105" spans="1:365" s="154" customFormat="1" ht="14" x14ac:dyDescent="0.3">
      <c r="A105" s="129"/>
      <c r="B105" s="133" t="s">
        <v>341</v>
      </c>
      <c r="C105" s="129"/>
      <c r="D105" s="129"/>
      <c r="E105" s="129"/>
      <c r="F105" s="129"/>
      <c r="G105" s="129"/>
      <c r="H105" s="129"/>
      <c r="I105" s="129"/>
      <c r="J105" s="129"/>
      <c r="K105" s="129"/>
      <c r="L105" s="154" t="s">
        <v>379</v>
      </c>
      <c r="M105" s="129"/>
      <c r="N105" s="129"/>
      <c r="O105" s="129"/>
      <c r="P105" s="129"/>
      <c r="Q105" s="129"/>
      <c r="R105" s="129"/>
      <c r="S105" s="129"/>
      <c r="T105" s="129"/>
      <c r="U105" s="129"/>
      <c r="V105" s="154" t="s">
        <v>379</v>
      </c>
      <c r="W105" s="129"/>
      <c r="X105" s="129"/>
      <c r="Y105" s="129"/>
      <c r="Z105" s="129"/>
      <c r="AA105" s="129"/>
      <c r="AB105" s="129"/>
      <c r="AC105" s="129"/>
      <c r="AD105" s="129"/>
      <c r="AE105" s="129"/>
      <c r="AF105" s="154" t="s">
        <v>379</v>
      </c>
      <c r="AG105" s="129"/>
      <c r="AH105" s="129"/>
      <c r="AI105" s="129"/>
      <c r="AJ105" s="129"/>
      <c r="AK105" s="129"/>
      <c r="AL105" s="129"/>
      <c r="AM105" s="129"/>
      <c r="AN105" s="129"/>
      <c r="AO105" s="129"/>
      <c r="AP105" s="154" t="s">
        <v>379</v>
      </c>
      <c r="AQ105" s="129"/>
      <c r="AR105" s="129"/>
      <c r="AS105" s="129"/>
      <c r="AT105" s="129"/>
      <c r="AU105" s="129"/>
      <c r="AV105" s="129"/>
      <c r="AW105" s="129"/>
      <c r="AX105" s="129"/>
      <c r="AY105" s="129"/>
      <c r="AZ105" s="154" t="s">
        <v>379</v>
      </c>
      <c r="BA105" s="129"/>
      <c r="BB105" s="129"/>
      <c r="BC105" s="129"/>
      <c r="BD105" s="129"/>
      <c r="BE105" s="129"/>
      <c r="BF105" s="129"/>
      <c r="BG105" s="129"/>
      <c r="BH105" s="129"/>
      <c r="BI105" s="129"/>
      <c r="BJ105" s="154" t="s">
        <v>379</v>
      </c>
      <c r="BK105" s="129"/>
      <c r="BL105" s="129"/>
      <c r="BM105" s="129"/>
      <c r="BN105" s="129"/>
      <c r="BO105" s="129"/>
      <c r="BP105" s="129"/>
      <c r="BQ105" s="129"/>
      <c r="BR105" s="129"/>
      <c r="BS105" s="475"/>
      <c r="BT105" s="475"/>
      <c r="BU105" s="475"/>
      <c r="BV105" s="475"/>
      <c r="BW105" s="475"/>
      <c r="BX105" s="475"/>
      <c r="BY105" s="475"/>
      <c r="BZ105" s="475"/>
      <c r="CA105" s="475"/>
      <c r="CB105" s="475"/>
      <c r="CC105" s="475"/>
      <c r="CD105" s="475"/>
      <c r="CE105" s="475"/>
      <c r="CF105" s="475"/>
      <c r="CG105" s="475"/>
      <c r="CH105" s="475"/>
      <c r="CI105" s="475"/>
      <c r="CJ105" s="475"/>
      <c r="CK105" s="475"/>
      <c r="CL105" s="475"/>
      <c r="CM105" s="475"/>
      <c r="CN105" s="475"/>
      <c r="CO105" s="475"/>
      <c r="CP105" s="475"/>
      <c r="CQ105" s="475"/>
      <c r="CR105" s="475"/>
      <c r="CS105" s="475"/>
      <c r="CT105" s="475"/>
      <c r="CU105" s="475"/>
      <c r="CV105" s="475"/>
      <c r="CW105" s="475"/>
      <c r="CX105" s="475"/>
      <c r="CY105" s="475"/>
      <c r="CZ105" s="475"/>
      <c r="DA105" s="475"/>
      <c r="DB105" s="475"/>
      <c r="DC105" s="475"/>
      <c r="DD105" s="475"/>
      <c r="DE105" s="475"/>
      <c r="DF105" s="475"/>
      <c r="DG105" s="475"/>
      <c r="DH105" s="475"/>
      <c r="DI105" s="475"/>
      <c r="DJ105" s="475"/>
      <c r="DK105" s="475"/>
      <c r="DL105" s="475"/>
      <c r="DM105" s="475"/>
      <c r="DN105" s="475"/>
      <c r="DO105" s="475"/>
      <c r="DP105" s="475"/>
      <c r="DQ105" s="475"/>
      <c r="DR105" s="475"/>
      <c r="DS105" s="475"/>
      <c r="DT105" s="475"/>
      <c r="DU105" s="475"/>
      <c r="DV105" s="475"/>
      <c r="DW105" s="475"/>
      <c r="DX105" s="475"/>
      <c r="DY105" s="475"/>
      <c r="DZ105" s="475"/>
      <c r="EA105" s="475"/>
      <c r="EB105" s="475"/>
      <c r="EC105" s="475"/>
      <c r="ED105" s="475"/>
      <c r="EE105" s="475"/>
      <c r="EF105" s="475"/>
      <c r="EG105" s="475"/>
      <c r="EH105" s="475"/>
      <c r="EI105" s="475"/>
      <c r="EJ105" s="475"/>
      <c r="EK105" s="475"/>
      <c r="EL105" s="475"/>
      <c r="EM105" s="475"/>
      <c r="EN105" s="475"/>
      <c r="EO105" s="475"/>
      <c r="EP105" s="475"/>
      <c r="EQ105" s="475"/>
      <c r="ER105" s="475"/>
      <c r="ES105" s="475"/>
      <c r="ET105" s="475"/>
      <c r="EU105" s="475"/>
      <c r="EV105" s="475"/>
      <c r="EW105" s="475"/>
      <c r="EX105" s="475"/>
      <c r="EY105" s="475"/>
      <c r="EZ105" s="475"/>
      <c r="FA105" s="475"/>
      <c r="FB105" s="475"/>
      <c r="FC105" s="475"/>
      <c r="FD105" s="475"/>
      <c r="FE105" s="475"/>
      <c r="FF105" s="475"/>
      <c r="FG105" s="475"/>
      <c r="FH105" s="475"/>
      <c r="FI105" s="475"/>
      <c r="FJ105" s="475"/>
      <c r="FK105" s="475"/>
      <c r="FL105" s="475"/>
      <c r="FM105" s="475"/>
      <c r="FN105" s="475"/>
      <c r="FO105" s="475"/>
      <c r="FP105" s="475"/>
      <c r="FQ105" s="475"/>
      <c r="FR105" s="475"/>
      <c r="FS105" s="475"/>
      <c r="FT105" s="475"/>
      <c r="FU105" s="475"/>
      <c r="FV105" s="475"/>
      <c r="FW105" s="475"/>
      <c r="FX105" s="475"/>
      <c r="FY105" s="475"/>
      <c r="FZ105" s="475"/>
      <c r="GA105" s="475"/>
      <c r="GB105" s="475"/>
      <c r="GC105" s="475"/>
      <c r="GD105" s="475"/>
      <c r="GE105" s="475"/>
      <c r="GF105" s="475"/>
      <c r="GG105" s="475"/>
      <c r="GH105" s="475"/>
      <c r="GI105" s="475"/>
      <c r="GJ105" s="475"/>
      <c r="GK105" s="475"/>
      <c r="GL105" s="475"/>
      <c r="GM105" s="475"/>
      <c r="GN105" s="475"/>
      <c r="GO105" s="475"/>
      <c r="GP105" s="475"/>
      <c r="GQ105" s="475"/>
      <c r="GR105" s="475"/>
      <c r="GS105" s="475"/>
      <c r="GT105" s="475"/>
      <c r="GU105" s="475"/>
      <c r="GV105" s="475"/>
      <c r="GW105" s="475"/>
      <c r="GX105" s="475"/>
      <c r="GY105" s="475"/>
      <c r="GZ105" s="475"/>
      <c r="HA105" s="475"/>
      <c r="HB105" s="475"/>
      <c r="HC105" s="475"/>
      <c r="HD105" s="475"/>
      <c r="HE105" s="475"/>
      <c r="HF105" s="475"/>
      <c r="HG105" s="475"/>
      <c r="HH105" s="475"/>
      <c r="HI105" s="475"/>
      <c r="HJ105" s="475"/>
      <c r="HK105" s="475"/>
      <c r="HL105" s="475"/>
      <c r="HM105" s="475"/>
      <c r="HN105" s="475"/>
      <c r="HO105" s="475"/>
      <c r="HP105" s="475"/>
      <c r="HQ105" s="475"/>
      <c r="HR105" s="475"/>
      <c r="HS105" s="475"/>
      <c r="HT105" s="475"/>
      <c r="HU105" s="475"/>
      <c r="HV105" s="475"/>
      <c r="HW105" s="475"/>
      <c r="HX105" s="475"/>
      <c r="HY105" s="475"/>
      <c r="HZ105" s="475"/>
      <c r="IA105" s="475"/>
      <c r="IB105" s="475"/>
      <c r="IC105" s="475"/>
      <c r="ID105" s="475"/>
      <c r="IE105" s="475"/>
      <c r="IF105" s="475"/>
      <c r="IG105" s="475"/>
      <c r="IH105" s="475"/>
      <c r="II105" s="475"/>
      <c r="IJ105" s="475"/>
      <c r="IK105" s="475"/>
      <c r="IL105" s="475"/>
      <c r="IM105" s="475"/>
      <c r="IN105" s="475"/>
      <c r="IO105" s="475"/>
      <c r="IP105" s="475"/>
      <c r="IQ105" s="475"/>
      <c r="IR105" s="475"/>
      <c r="IS105" s="475"/>
      <c r="IT105" s="475"/>
      <c r="IU105" s="475"/>
      <c r="IV105" s="475"/>
      <c r="IW105" s="475"/>
      <c r="IX105" s="475"/>
      <c r="IY105" s="475"/>
      <c r="IZ105" s="475"/>
      <c r="JA105" s="475"/>
      <c r="JB105" s="475"/>
      <c r="JC105" s="475"/>
      <c r="JD105" s="475"/>
      <c r="JE105" s="475"/>
      <c r="JF105" s="475"/>
      <c r="JG105" s="475"/>
      <c r="JH105" s="475"/>
      <c r="JI105" s="475"/>
      <c r="JJ105" s="475"/>
      <c r="JK105" s="475"/>
      <c r="JL105" s="475"/>
      <c r="JM105" s="475"/>
      <c r="JN105" s="475"/>
      <c r="JO105" s="475"/>
      <c r="JP105" s="475"/>
      <c r="JQ105" s="475"/>
      <c r="JR105" s="475"/>
      <c r="JS105" s="475"/>
      <c r="JT105" s="475"/>
      <c r="JU105" s="475"/>
      <c r="JV105" s="475"/>
      <c r="JW105" s="475"/>
      <c r="JX105" s="475"/>
      <c r="JY105" s="475"/>
      <c r="JZ105" s="475"/>
      <c r="KA105" s="475"/>
      <c r="KB105" s="475"/>
      <c r="KC105" s="475"/>
      <c r="KD105" s="475"/>
      <c r="KE105" s="475"/>
      <c r="KF105" s="475"/>
      <c r="KG105" s="475"/>
      <c r="KH105" s="475"/>
      <c r="KI105" s="475"/>
      <c r="KJ105" s="475"/>
      <c r="KK105" s="475"/>
      <c r="KL105" s="475"/>
      <c r="KM105" s="475"/>
      <c r="KN105" s="475"/>
      <c r="KO105" s="475"/>
      <c r="KP105" s="475"/>
      <c r="KQ105" s="475"/>
      <c r="KR105" s="475"/>
      <c r="KS105" s="475"/>
      <c r="KT105" s="475"/>
      <c r="KU105" s="475"/>
      <c r="KV105" s="475"/>
      <c r="KW105" s="475"/>
      <c r="KX105" s="475"/>
      <c r="KY105" s="475"/>
      <c r="KZ105" s="475"/>
      <c r="LA105" s="475"/>
      <c r="LB105" s="475"/>
      <c r="LC105" s="475"/>
      <c r="LD105" s="475"/>
      <c r="LE105" s="475"/>
      <c r="LF105" s="475"/>
      <c r="LG105" s="475"/>
      <c r="LH105" s="475"/>
      <c r="LI105" s="475"/>
      <c r="LJ105" s="475"/>
      <c r="LK105" s="475"/>
      <c r="LL105" s="475"/>
      <c r="LM105" s="475"/>
      <c r="LN105" s="475"/>
      <c r="LO105" s="475"/>
      <c r="LP105" s="475"/>
      <c r="LQ105" s="475"/>
      <c r="LR105" s="475"/>
      <c r="LS105" s="475"/>
      <c r="LT105" s="475"/>
      <c r="LU105" s="475"/>
      <c r="LV105" s="475"/>
      <c r="LW105" s="475"/>
      <c r="LX105" s="475"/>
      <c r="LY105" s="475"/>
      <c r="LZ105" s="475"/>
      <c r="MA105" s="475"/>
      <c r="MB105" s="475"/>
      <c r="MC105" s="475"/>
      <c r="MD105" s="475"/>
      <c r="ME105" s="475"/>
      <c r="MF105" s="475"/>
      <c r="MG105" s="475"/>
      <c r="MH105" s="475"/>
      <c r="MI105" s="475"/>
      <c r="MJ105" s="475"/>
      <c r="MK105" s="475"/>
      <c r="ML105" s="475"/>
      <c r="MM105" s="475"/>
      <c r="MN105" s="475"/>
      <c r="MO105" s="475"/>
      <c r="MP105" s="475"/>
      <c r="MQ105" s="475"/>
      <c r="MR105" s="475"/>
      <c r="MS105" s="475"/>
      <c r="MT105" s="475"/>
      <c r="MU105" s="475"/>
      <c r="MV105" s="475"/>
      <c r="MW105" s="475"/>
      <c r="MX105" s="475"/>
      <c r="MY105" s="475"/>
      <c r="MZ105" s="475"/>
      <c r="NA105" s="475"/>
    </row>
    <row r="106" spans="1:365" s="402" customFormat="1" x14ac:dyDescent="0.3">
      <c r="A106" s="129"/>
      <c r="B106" s="154" t="s">
        <v>380</v>
      </c>
      <c r="C106" s="154"/>
      <c r="D106" s="129"/>
      <c r="E106" s="129"/>
      <c r="F106" s="129"/>
      <c r="G106" s="129"/>
      <c r="H106" s="129"/>
      <c r="I106" s="129"/>
      <c r="J106" s="129"/>
      <c r="K106" s="129"/>
      <c r="M106" s="129"/>
      <c r="N106" s="129"/>
      <c r="O106" s="129"/>
      <c r="P106" s="129"/>
      <c r="Q106" s="129"/>
      <c r="R106" s="129"/>
      <c r="S106" s="129"/>
      <c r="T106" s="129"/>
      <c r="U106" s="129"/>
      <c r="W106" s="129"/>
      <c r="X106" s="129"/>
      <c r="Y106" s="129"/>
      <c r="Z106" s="129"/>
      <c r="AA106" s="129"/>
      <c r="AB106" s="129"/>
      <c r="AC106" s="129"/>
      <c r="AD106" s="129"/>
      <c r="AE106" s="129"/>
      <c r="AG106" s="129"/>
      <c r="AH106" s="129"/>
      <c r="AI106" s="129"/>
      <c r="AJ106" s="129"/>
      <c r="AK106" s="129"/>
      <c r="AL106" s="129"/>
      <c r="AM106" s="129"/>
      <c r="AN106" s="129"/>
      <c r="AO106" s="129"/>
      <c r="AQ106" s="129"/>
      <c r="AR106" s="129"/>
      <c r="AS106" s="129"/>
      <c r="AT106" s="129"/>
      <c r="AU106" s="129"/>
      <c r="AV106" s="129"/>
      <c r="AW106" s="129"/>
      <c r="AX106" s="129"/>
      <c r="AY106" s="129"/>
      <c r="BA106" s="129"/>
      <c r="BB106" s="129"/>
      <c r="BC106" s="129"/>
      <c r="BD106" s="129"/>
      <c r="BE106" s="129"/>
      <c r="BF106" s="129"/>
      <c r="BG106" s="129"/>
      <c r="BH106" s="129"/>
      <c r="BI106" s="129"/>
      <c r="BK106" s="129"/>
      <c r="BL106" s="129"/>
      <c r="BM106" s="129"/>
      <c r="BN106" s="129"/>
      <c r="BO106" s="129"/>
      <c r="BP106" s="129"/>
      <c r="BQ106" s="129"/>
      <c r="BR106" s="129"/>
      <c r="BS106" s="476"/>
      <c r="BT106" s="476"/>
      <c r="BU106" s="476"/>
      <c r="BV106" s="476"/>
      <c r="BW106" s="476"/>
      <c r="BX106" s="476"/>
      <c r="BY106" s="476"/>
      <c r="BZ106" s="476"/>
      <c r="CA106" s="476"/>
      <c r="CB106" s="476"/>
      <c r="CC106" s="476"/>
      <c r="CD106" s="476"/>
      <c r="CE106" s="476"/>
      <c r="CF106" s="476"/>
      <c r="CG106" s="476"/>
      <c r="CH106" s="476"/>
      <c r="CI106" s="476"/>
      <c r="CJ106" s="476"/>
      <c r="CK106" s="476"/>
      <c r="CL106" s="476"/>
      <c r="CM106" s="476"/>
      <c r="CN106" s="476"/>
      <c r="CO106" s="476"/>
      <c r="CP106" s="476"/>
      <c r="CQ106" s="476"/>
      <c r="CR106" s="476"/>
      <c r="CS106" s="476"/>
      <c r="CT106" s="476"/>
      <c r="CU106" s="476"/>
      <c r="CV106" s="476"/>
      <c r="CW106" s="476"/>
      <c r="CX106" s="476"/>
      <c r="CY106" s="476"/>
      <c r="CZ106" s="476"/>
      <c r="DA106" s="476"/>
      <c r="DB106" s="476"/>
      <c r="DC106" s="476"/>
      <c r="DD106" s="476"/>
      <c r="DE106" s="476"/>
      <c r="DF106" s="476"/>
      <c r="DG106" s="476"/>
      <c r="DH106" s="476"/>
      <c r="DI106" s="476"/>
      <c r="DJ106" s="476"/>
      <c r="DK106" s="476"/>
      <c r="DL106" s="476"/>
      <c r="DM106" s="476"/>
      <c r="DN106" s="476"/>
      <c r="DO106" s="476"/>
      <c r="DP106" s="476"/>
      <c r="DQ106" s="476"/>
      <c r="DR106" s="476"/>
      <c r="DS106" s="476"/>
      <c r="DT106" s="476"/>
      <c r="DU106" s="476"/>
      <c r="DV106" s="476"/>
      <c r="DW106" s="476"/>
      <c r="DX106" s="476"/>
      <c r="DY106" s="476"/>
      <c r="DZ106" s="476"/>
      <c r="EA106" s="476"/>
      <c r="EB106" s="476"/>
      <c r="EC106" s="476"/>
      <c r="ED106" s="476"/>
      <c r="EE106" s="476"/>
      <c r="EF106" s="476"/>
      <c r="EG106" s="476"/>
      <c r="EH106" s="476"/>
      <c r="EI106" s="476"/>
      <c r="EJ106" s="476"/>
      <c r="EK106" s="476"/>
      <c r="EL106" s="476"/>
      <c r="EM106" s="476"/>
      <c r="EN106" s="476"/>
      <c r="EO106" s="476"/>
      <c r="EP106" s="476"/>
      <c r="EQ106" s="476"/>
      <c r="ER106" s="476"/>
      <c r="ES106" s="476"/>
      <c r="ET106" s="476"/>
      <c r="EU106" s="476"/>
      <c r="EV106" s="476"/>
      <c r="EW106" s="476"/>
      <c r="EX106" s="476"/>
      <c r="EY106" s="476"/>
      <c r="EZ106" s="476"/>
      <c r="FA106" s="476"/>
      <c r="FB106" s="476"/>
      <c r="FC106" s="476"/>
      <c r="FD106" s="476"/>
      <c r="FE106" s="476"/>
      <c r="FF106" s="476"/>
      <c r="FG106" s="476"/>
      <c r="FH106" s="476"/>
      <c r="FI106" s="476"/>
      <c r="FJ106" s="476"/>
      <c r="FK106" s="476"/>
      <c r="FL106" s="476"/>
      <c r="FM106" s="476"/>
      <c r="FN106" s="476"/>
      <c r="FO106" s="476"/>
      <c r="FP106" s="476"/>
      <c r="FQ106" s="476"/>
      <c r="FR106" s="476"/>
      <c r="FS106" s="476"/>
      <c r="FT106" s="476"/>
      <c r="FU106" s="476"/>
      <c r="FV106" s="476"/>
      <c r="FW106" s="476"/>
      <c r="FX106" s="476"/>
      <c r="FY106" s="476"/>
      <c r="FZ106" s="476"/>
      <c r="GA106" s="476"/>
      <c r="GB106" s="476"/>
      <c r="GC106" s="476"/>
      <c r="GD106" s="476"/>
      <c r="GE106" s="476"/>
      <c r="GF106" s="476"/>
      <c r="GG106" s="476"/>
      <c r="GH106" s="476"/>
      <c r="GI106" s="476"/>
      <c r="GJ106" s="476"/>
      <c r="GK106" s="476"/>
      <c r="GL106" s="476"/>
      <c r="GM106" s="476"/>
      <c r="GN106" s="476"/>
      <c r="GO106" s="476"/>
      <c r="GP106" s="476"/>
      <c r="GQ106" s="476"/>
      <c r="GR106" s="476"/>
      <c r="GS106" s="476"/>
      <c r="GT106" s="476"/>
      <c r="GU106" s="476"/>
      <c r="GV106" s="476"/>
      <c r="GW106" s="476"/>
      <c r="GX106" s="476"/>
      <c r="GY106" s="476"/>
      <c r="GZ106" s="476"/>
      <c r="HA106" s="476"/>
      <c r="HB106" s="476"/>
      <c r="HC106" s="476"/>
      <c r="HD106" s="476"/>
      <c r="HE106" s="476"/>
      <c r="HF106" s="476"/>
      <c r="HG106" s="476"/>
      <c r="HH106" s="476"/>
      <c r="HI106" s="476"/>
      <c r="HJ106" s="476"/>
      <c r="HK106" s="476"/>
      <c r="HL106" s="476"/>
      <c r="HM106" s="476"/>
      <c r="HN106" s="476"/>
      <c r="HO106" s="476"/>
      <c r="HP106" s="476"/>
      <c r="HQ106" s="476"/>
      <c r="HR106" s="476"/>
      <c r="HS106" s="476"/>
      <c r="HT106" s="476"/>
      <c r="HU106" s="476"/>
      <c r="HV106" s="476"/>
      <c r="HW106" s="476"/>
      <c r="HX106" s="476"/>
      <c r="HY106" s="476"/>
      <c r="HZ106" s="476"/>
      <c r="IA106" s="476"/>
      <c r="IB106" s="476"/>
      <c r="IC106" s="476"/>
      <c r="ID106" s="476"/>
      <c r="IE106" s="476"/>
      <c r="IF106" s="476"/>
      <c r="IG106" s="476"/>
      <c r="IH106" s="476"/>
      <c r="II106" s="476"/>
      <c r="IJ106" s="476"/>
      <c r="IK106" s="476"/>
      <c r="IL106" s="476"/>
      <c r="IM106" s="476"/>
      <c r="IN106" s="476"/>
      <c r="IO106" s="476"/>
      <c r="IP106" s="476"/>
      <c r="IQ106" s="476"/>
      <c r="IR106" s="476"/>
      <c r="IS106" s="476"/>
      <c r="IT106" s="476"/>
      <c r="IU106" s="476"/>
      <c r="IV106" s="476"/>
      <c r="IW106" s="476"/>
      <c r="IX106" s="476"/>
      <c r="IY106" s="476"/>
      <c r="IZ106" s="476"/>
      <c r="JA106" s="476"/>
      <c r="JB106" s="476"/>
      <c r="JC106" s="476"/>
      <c r="JD106" s="476"/>
      <c r="JE106" s="476"/>
      <c r="JF106" s="476"/>
      <c r="JG106" s="476"/>
      <c r="JH106" s="476"/>
      <c r="JI106" s="476"/>
      <c r="JJ106" s="476"/>
      <c r="JK106" s="476"/>
      <c r="JL106" s="476"/>
      <c r="JM106" s="476"/>
      <c r="JN106" s="476"/>
      <c r="JO106" s="476"/>
      <c r="JP106" s="476"/>
      <c r="JQ106" s="476"/>
      <c r="JR106" s="476"/>
      <c r="JS106" s="476"/>
      <c r="JT106" s="476"/>
      <c r="JU106" s="476"/>
      <c r="JV106" s="476"/>
      <c r="JW106" s="476"/>
      <c r="JX106" s="476"/>
      <c r="JY106" s="476"/>
      <c r="JZ106" s="476"/>
      <c r="KA106" s="476"/>
      <c r="KB106" s="476"/>
      <c r="KC106" s="476"/>
      <c r="KD106" s="476"/>
      <c r="KE106" s="476"/>
      <c r="KF106" s="476"/>
      <c r="KG106" s="476"/>
      <c r="KH106" s="476"/>
      <c r="KI106" s="476"/>
      <c r="KJ106" s="476"/>
      <c r="KK106" s="476"/>
      <c r="KL106" s="476"/>
      <c r="KM106" s="476"/>
      <c r="KN106" s="476"/>
      <c r="KO106" s="476"/>
      <c r="KP106" s="476"/>
      <c r="KQ106" s="476"/>
      <c r="KR106" s="476"/>
      <c r="KS106" s="476"/>
      <c r="KT106" s="476"/>
      <c r="KU106" s="476"/>
      <c r="KV106" s="476"/>
      <c r="KW106" s="476"/>
      <c r="KX106" s="476"/>
      <c r="KY106" s="476"/>
      <c r="KZ106" s="476"/>
      <c r="LA106" s="476"/>
      <c r="LB106" s="476"/>
      <c r="LC106" s="476"/>
      <c r="LD106" s="476"/>
      <c r="LE106" s="476"/>
      <c r="LF106" s="476"/>
      <c r="LG106" s="476"/>
      <c r="LH106" s="476"/>
      <c r="LI106" s="476"/>
      <c r="LJ106" s="476"/>
      <c r="LK106" s="476"/>
      <c r="LL106" s="476"/>
      <c r="LM106" s="476"/>
      <c r="LN106" s="476"/>
      <c r="LO106" s="476"/>
      <c r="LP106" s="476"/>
      <c r="LQ106" s="476"/>
      <c r="LR106" s="476"/>
      <c r="LS106" s="476"/>
      <c r="LT106" s="476"/>
      <c r="LU106" s="476"/>
      <c r="LV106" s="476"/>
      <c r="LW106" s="476"/>
      <c r="LX106" s="476"/>
      <c r="LY106" s="476"/>
      <c r="LZ106" s="476"/>
      <c r="MA106" s="476"/>
      <c r="MB106" s="476"/>
      <c r="MC106" s="476"/>
      <c r="MD106" s="476"/>
      <c r="ME106" s="476"/>
      <c r="MF106" s="476"/>
      <c r="MG106" s="476"/>
      <c r="MH106" s="476"/>
      <c r="MI106" s="476"/>
      <c r="MJ106" s="476"/>
      <c r="MK106" s="476"/>
      <c r="ML106" s="476"/>
      <c r="MM106" s="476"/>
      <c r="MN106" s="476"/>
      <c r="MO106" s="476"/>
      <c r="MP106" s="476"/>
      <c r="MQ106" s="476"/>
      <c r="MR106" s="476"/>
      <c r="MS106" s="476"/>
      <c r="MT106" s="476"/>
      <c r="MU106" s="476"/>
      <c r="MV106" s="476"/>
      <c r="MW106" s="476"/>
      <c r="MX106" s="476"/>
      <c r="MY106" s="476"/>
      <c r="MZ106" s="476"/>
      <c r="NA106" s="476"/>
    </row>
    <row r="107" spans="1:365" s="394" customFormat="1" ht="13" customHeight="1" x14ac:dyDescent="0.3">
      <c r="A107" s="484"/>
      <c r="B107" s="641" t="s">
        <v>381</v>
      </c>
      <c r="C107" s="394" t="s">
        <v>382</v>
      </c>
      <c r="D107" s="642" t="s">
        <v>383</v>
      </c>
      <c r="E107" s="641" t="s">
        <v>384</v>
      </c>
      <c r="F107" s="641"/>
      <c r="G107" s="641" t="s">
        <v>385</v>
      </c>
      <c r="H107" s="641"/>
      <c r="I107" s="641" t="s">
        <v>386</v>
      </c>
      <c r="J107" s="641"/>
      <c r="K107" s="69"/>
      <c r="L107" s="641" t="s">
        <v>381</v>
      </c>
      <c r="M107" s="394" t="s">
        <v>382</v>
      </c>
      <c r="N107" s="642" t="s">
        <v>383</v>
      </c>
      <c r="O107" s="641" t="s">
        <v>384</v>
      </c>
      <c r="P107" s="641"/>
      <c r="Q107" s="641" t="s">
        <v>385</v>
      </c>
      <c r="R107" s="641"/>
      <c r="S107" s="641" t="s">
        <v>386</v>
      </c>
      <c r="T107" s="641"/>
      <c r="U107" s="69"/>
      <c r="V107" s="641" t="s">
        <v>381</v>
      </c>
      <c r="W107" s="394" t="s">
        <v>382</v>
      </c>
      <c r="X107" s="642" t="s">
        <v>383</v>
      </c>
      <c r="Y107" s="641" t="s">
        <v>384</v>
      </c>
      <c r="Z107" s="641"/>
      <c r="AA107" s="641" t="s">
        <v>385</v>
      </c>
      <c r="AB107" s="641"/>
      <c r="AC107" s="641" t="s">
        <v>386</v>
      </c>
      <c r="AD107" s="641"/>
      <c r="AE107" s="69"/>
      <c r="AF107" s="641" t="s">
        <v>381</v>
      </c>
      <c r="AG107" s="394" t="s">
        <v>382</v>
      </c>
      <c r="AH107" s="642" t="s">
        <v>383</v>
      </c>
      <c r="AI107" s="641" t="s">
        <v>384</v>
      </c>
      <c r="AJ107" s="641"/>
      <c r="AK107" s="641" t="s">
        <v>385</v>
      </c>
      <c r="AL107" s="641"/>
      <c r="AM107" s="641" t="s">
        <v>386</v>
      </c>
      <c r="AN107" s="641"/>
      <c r="AO107" s="69"/>
      <c r="AP107" s="641" t="s">
        <v>381</v>
      </c>
      <c r="AQ107" s="394" t="s">
        <v>382</v>
      </c>
      <c r="AR107" s="642" t="s">
        <v>383</v>
      </c>
      <c r="AS107" s="641" t="s">
        <v>384</v>
      </c>
      <c r="AT107" s="641"/>
      <c r="AU107" s="641" t="s">
        <v>385</v>
      </c>
      <c r="AV107" s="641"/>
      <c r="AW107" s="641" t="s">
        <v>386</v>
      </c>
      <c r="AX107" s="641"/>
      <c r="AY107" s="69"/>
      <c r="AZ107" s="641" t="s">
        <v>381</v>
      </c>
      <c r="BA107" s="394" t="s">
        <v>382</v>
      </c>
      <c r="BB107" s="642" t="s">
        <v>383</v>
      </c>
      <c r="BC107" s="641" t="s">
        <v>384</v>
      </c>
      <c r="BD107" s="641"/>
      <c r="BE107" s="641" t="s">
        <v>385</v>
      </c>
      <c r="BF107" s="641"/>
      <c r="BG107" s="641" t="s">
        <v>386</v>
      </c>
      <c r="BH107" s="641"/>
      <c r="BI107" s="69"/>
      <c r="BJ107" s="641" t="s">
        <v>381</v>
      </c>
      <c r="BK107" s="394" t="s">
        <v>382</v>
      </c>
      <c r="BL107" s="642" t="s">
        <v>383</v>
      </c>
      <c r="BM107" s="641" t="s">
        <v>384</v>
      </c>
      <c r="BN107" s="641"/>
      <c r="BO107" s="641" t="s">
        <v>385</v>
      </c>
      <c r="BP107" s="641"/>
      <c r="BQ107" s="641" t="s">
        <v>386</v>
      </c>
      <c r="BR107" s="643"/>
      <c r="BS107" s="474"/>
      <c r="BT107" s="474"/>
      <c r="BU107" s="474"/>
      <c r="BV107" s="474"/>
      <c r="BW107" s="474"/>
      <c r="BX107" s="474"/>
      <c r="BY107" s="474"/>
      <c r="BZ107" s="474"/>
      <c r="CA107" s="474"/>
      <c r="CB107" s="474"/>
      <c r="CC107" s="474"/>
      <c r="CD107" s="474"/>
      <c r="CE107" s="474"/>
      <c r="CF107" s="474"/>
      <c r="CG107" s="474"/>
      <c r="CH107" s="474"/>
      <c r="CI107" s="474"/>
      <c r="CJ107" s="474"/>
      <c r="CK107" s="474"/>
      <c r="CL107" s="474"/>
      <c r="CM107" s="474"/>
      <c r="CN107" s="474"/>
      <c r="CO107" s="474"/>
      <c r="CP107" s="474"/>
      <c r="CQ107" s="474"/>
      <c r="CR107" s="474"/>
      <c r="CS107" s="474"/>
      <c r="CT107" s="474"/>
      <c r="CU107" s="474"/>
      <c r="CV107" s="474"/>
      <c r="CW107" s="474"/>
      <c r="CX107" s="474"/>
      <c r="CY107" s="474"/>
      <c r="CZ107" s="474"/>
      <c r="DA107" s="474"/>
      <c r="DB107" s="474"/>
      <c r="DC107" s="474"/>
      <c r="DD107" s="474"/>
      <c r="DE107" s="474"/>
      <c r="DF107" s="474"/>
      <c r="DG107" s="474"/>
      <c r="DH107" s="474"/>
      <c r="DI107" s="474"/>
      <c r="DJ107" s="474"/>
      <c r="DK107" s="474"/>
      <c r="DL107" s="474"/>
      <c r="DM107" s="474"/>
      <c r="DN107" s="474"/>
      <c r="DO107" s="474"/>
      <c r="DP107" s="474"/>
      <c r="DQ107" s="474"/>
      <c r="DR107" s="474"/>
      <c r="DS107" s="474"/>
      <c r="DT107" s="474"/>
      <c r="DU107" s="474"/>
      <c r="DV107" s="474"/>
      <c r="DW107" s="474"/>
      <c r="DX107" s="474"/>
      <c r="DY107" s="474"/>
      <c r="DZ107" s="474"/>
      <c r="EA107" s="474"/>
      <c r="EB107" s="474"/>
      <c r="EC107" s="474"/>
      <c r="ED107" s="474"/>
      <c r="EE107" s="474"/>
      <c r="EF107" s="474"/>
      <c r="EG107" s="474"/>
      <c r="EH107" s="474"/>
      <c r="EI107" s="474"/>
      <c r="EJ107" s="474"/>
      <c r="EK107" s="474"/>
      <c r="EL107" s="474"/>
      <c r="EM107" s="474"/>
      <c r="EN107" s="474"/>
      <c r="EO107" s="474"/>
      <c r="EP107" s="474"/>
      <c r="EQ107" s="474"/>
      <c r="ER107" s="474"/>
      <c r="ES107" s="474"/>
      <c r="ET107" s="474"/>
      <c r="EU107" s="474"/>
      <c r="EV107" s="474"/>
      <c r="EW107" s="474"/>
      <c r="EX107" s="474"/>
      <c r="EY107" s="474"/>
      <c r="EZ107" s="474"/>
      <c r="FA107" s="474"/>
      <c r="FB107" s="474"/>
      <c r="FC107" s="474"/>
      <c r="FD107" s="474"/>
      <c r="FE107" s="474"/>
      <c r="FF107" s="474"/>
      <c r="FG107" s="474"/>
      <c r="FH107" s="474"/>
      <c r="FI107" s="474"/>
      <c r="FJ107" s="474"/>
      <c r="FK107" s="474"/>
      <c r="FL107" s="474"/>
      <c r="FM107" s="474"/>
      <c r="FN107" s="474"/>
      <c r="FO107" s="474"/>
      <c r="FP107" s="474"/>
      <c r="FQ107" s="474"/>
      <c r="FR107" s="474"/>
      <c r="FS107" s="474"/>
      <c r="FT107" s="474"/>
      <c r="FU107" s="474"/>
      <c r="FV107" s="474"/>
      <c r="FW107" s="474"/>
      <c r="FX107" s="474"/>
      <c r="FY107" s="474"/>
      <c r="FZ107" s="474"/>
      <c r="GA107" s="474"/>
      <c r="GB107" s="474"/>
      <c r="GC107" s="474"/>
      <c r="GD107" s="474"/>
      <c r="GE107" s="474"/>
      <c r="GF107" s="474"/>
      <c r="GG107" s="474"/>
      <c r="GH107" s="474"/>
      <c r="GI107" s="474"/>
      <c r="GJ107" s="474"/>
      <c r="GK107" s="474"/>
      <c r="GL107" s="474"/>
      <c r="GM107" s="474"/>
      <c r="GN107" s="474"/>
      <c r="GO107" s="474"/>
      <c r="GP107" s="474"/>
      <c r="GQ107" s="474"/>
      <c r="GR107" s="474"/>
      <c r="GS107" s="474"/>
      <c r="GT107" s="474"/>
      <c r="GU107" s="474"/>
      <c r="GV107" s="474"/>
      <c r="GW107" s="474"/>
      <c r="GX107" s="474"/>
      <c r="GY107" s="474"/>
      <c r="GZ107" s="474"/>
      <c r="HA107" s="474"/>
      <c r="HB107" s="474"/>
      <c r="HC107" s="474"/>
      <c r="HD107" s="474"/>
      <c r="HE107" s="474"/>
      <c r="HF107" s="474"/>
      <c r="HG107" s="474"/>
      <c r="HH107" s="474"/>
      <c r="HI107" s="474"/>
      <c r="HJ107" s="474"/>
      <c r="HK107" s="474"/>
      <c r="HL107" s="474"/>
      <c r="HM107" s="474"/>
      <c r="HN107" s="474"/>
      <c r="HO107" s="474"/>
      <c r="HP107" s="474"/>
      <c r="HQ107" s="474"/>
      <c r="HR107" s="474"/>
      <c r="HS107" s="474"/>
      <c r="HT107" s="474"/>
      <c r="HU107" s="474"/>
      <c r="HV107" s="474"/>
      <c r="HW107" s="474"/>
      <c r="HX107" s="474"/>
      <c r="HY107" s="474"/>
      <c r="HZ107" s="474"/>
      <c r="IA107" s="474"/>
      <c r="IB107" s="474"/>
      <c r="IC107" s="474"/>
      <c r="ID107" s="474"/>
      <c r="IE107" s="474"/>
      <c r="IF107" s="474"/>
      <c r="IG107" s="474"/>
      <c r="IH107" s="474"/>
      <c r="II107" s="474"/>
      <c r="IJ107" s="474"/>
      <c r="IK107" s="474"/>
      <c r="IL107" s="474"/>
      <c r="IM107" s="474"/>
      <c r="IN107" s="474"/>
      <c r="IO107" s="474"/>
      <c r="IP107" s="474"/>
      <c r="IQ107" s="474"/>
      <c r="IR107" s="474"/>
      <c r="IS107" s="474"/>
      <c r="IT107" s="474"/>
      <c r="IU107" s="474"/>
      <c r="IV107" s="474"/>
      <c r="IW107" s="474"/>
      <c r="IX107" s="474"/>
      <c r="IY107" s="474"/>
      <c r="IZ107" s="474"/>
      <c r="JA107" s="474"/>
      <c r="JB107" s="474"/>
      <c r="JC107" s="474"/>
      <c r="JD107" s="474"/>
      <c r="JE107" s="474"/>
      <c r="JF107" s="474"/>
      <c r="JG107" s="474"/>
      <c r="JH107" s="474"/>
      <c r="JI107" s="474"/>
      <c r="JJ107" s="474"/>
      <c r="JK107" s="474"/>
      <c r="JL107" s="474"/>
      <c r="JM107" s="474"/>
      <c r="JN107" s="474"/>
      <c r="JO107" s="474"/>
      <c r="JP107" s="474"/>
      <c r="JQ107" s="474"/>
      <c r="JR107" s="474"/>
      <c r="JS107" s="474"/>
      <c r="JT107" s="474"/>
      <c r="JU107" s="474"/>
      <c r="JV107" s="474"/>
      <c r="JW107" s="474"/>
      <c r="JX107" s="474"/>
      <c r="JY107" s="474"/>
      <c r="JZ107" s="474"/>
      <c r="KA107" s="474"/>
      <c r="KB107" s="474"/>
      <c r="KC107" s="474"/>
      <c r="KD107" s="474"/>
      <c r="KE107" s="474"/>
      <c r="KF107" s="474"/>
      <c r="KG107" s="474"/>
      <c r="KH107" s="474"/>
      <c r="KI107" s="474"/>
      <c r="KJ107" s="474"/>
      <c r="KK107" s="474"/>
      <c r="KL107" s="474"/>
      <c r="KM107" s="474"/>
      <c r="KN107" s="474"/>
      <c r="KO107" s="474"/>
      <c r="KP107" s="474"/>
      <c r="KQ107" s="474"/>
      <c r="KR107" s="474"/>
      <c r="KS107" s="474"/>
      <c r="KT107" s="474"/>
      <c r="KU107" s="474"/>
      <c r="KV107" s="474"/>
      <c r="KW107" s="474"/>
      <c r="KX107" s="474"/>
      <c r="KY107" s="474"/>
      <c r="KZ107" s="474"/>
      <c r="LA107" s="474"/>
      <c r="LB107" s="474"/>
      <c r="LC107" s="474"/>
      <c r="LD107" s="474"/>
      <c r="LE107" s="474"/>
      <c r="LF107" s="474"/>
      <c r="LG107" s="474"/>
      <c r="LH107" s="474"/>
      <c r="LI107" s="474"/>
      <c r="LJ107" s="474"/>
      <c r="LK107" s="474"/>
      <c r="LL107" s="474"/>
      <c r="LM107" s="474"/>
      <c r="LN107" s="474"/>
      <c r="LO107" s="474"/>
      <c r="LP107" s="474"/>
      <c r="LQ107" s="474"/>
      <c r="LR107" s="474"/>
      <c r="LS107" s="474"/>
      <c r="LT107" s="474"/>
      <c r="LU107" s="474"/>
      <c r="LV107" s="474"/>
      <c r="LW107" s="474"/>
      <c r="LX107" s="474"/>
      <c r="LY107" s="474"/>
      <c r="LZ107" s="474"/>
      <c r="MA107" s="474"/>
      <c r="MB107" s="474"/>
      <c r="MC107" s="474"/>
      <c r="MD107" s="474"/>
      <c r="ME107" s="474"/>
      <c r="MF107" s="474"/>
      <c r="MG107" s="474"/>
      <c r="MH107" s="474"/>
      <c r="MI107" s="474"/>
      <c r="MJ107" s="474"/>
      <c r="MK107" s="474"/>
      <c r="ML107" s="474"/>
      <c r="MM107" s="474"/>
      <c r="MN107" s="474"/>
      <c r="MO107" s="474"/>
      <c r="MP107" s="474"/>
      <c r="MQ107" s="474"/>
      <c r="MR107" s="474"/>
      <c r="MS107" s="474"/>
      <c r="MT107" s="474"/>
      <c r="MU107" s="474"/>
      <c r="MV107" s="474"/>
      <c r="MW107" s="474"/>
      <c r="MX107" s="474"/>
      <c r="MY107" s="474"/>
      <c r="MZ107" s="474"/>
      <c r="NA107" s="474"/>
    </row>
    <row r="108" spans="1:365" s="394" customFormat="1" x14ac:dyDescent="0.3">
      <c r="A108" s="484"/>
      <c r="B108" s="641"/>
      <c r="C108" s="394" t="s">
        <v>341</v>
      </c>
      <c r="D108" s="642"/>
      <c r="E108" s="394" t="s">
        <v>349</v>
      </c>
      <c r="F108" s="394" t="s">
        <v>348</v>
      </c>
      <c r="G108" s="394" t="s">
        <v>349</v>
      </c>
      <c r="H108" s="394" t="s">
        <v>348</v>
      </c>
      <c r="I108" s="394" t="s">
        <v>349</v>
      </c>
      <c r="J108" s="394" t="s">
        <v>348</v>
      </c>
      <c r="K108" s="69"/>
      <c r="L108" s="641"/>
      <c r="M108" s="394" t="s">
        <v>341</v>
      </c>
      <c r="N108" s="642"/>
      <c r="O108" s="394" t="s">
        <v>349</v>
      </c>
      <c r="P108" s="394" t="s">
        <v>348</v>
      </c>
      <c r="Q108" s="394" t="s">
        <v>349</v>
      </c>
      <c r="R108" s="394" t="s">
        <v>348</v>
      </c>
      <c r="S108" s="394" t="s">
        <v>349</v>
      </c>
      <c r="T108" s="394" t="s">
        <v>348</v>
      </c>
      <c r="U108" s="69"/>
      <c r="V108" s="641"/>
      <c r="W108" s="394" t="s">
        <v>341</v>
      </c>
      <c r="X108" s="642"/>
      <c r="Y108" s="394" t="s">
        <v>349</v>
      </c>
      <c r="Z108" s="394" t="s">
        <v>348</v>
      </c>
      <c r="AA108" s="394" t="s">
        <v>349</v>
      </c>
      <c r="AB108" s="394" t="s">
        <v>348</v>
      </c>
      <c r="AC108" s="394" t="s">
        <v>349</v>
      </c>
      <c r="AD108" s="394" t="s">
        <v>348</v>
      </c>
      <c r="AE108" s="69"/>
      <c r="AF108" s="641"/>
      <c r="AG108" s="394" t="s">
        <v>341</v>
      </c>
      <c r="AH108" s="642"/>
      <c r="AI108" s="394" t="s">
        <v>349</v>
      </c>
      <c r="AJ108" s="394" t="s">
        <v>348</v>
      </c>
      <c r="AK108" s="394" t="s">
        <v>349</v>
      </c>
      <c r="AL108" s="394" t="s">
        <v>348</v>
      </c>
      <c r="AM108" s="394" t="s">
        <v>349</v>
      </c>
      <c r="AN108" s="394" t="s">
        <v>348</v>
      </c>
      <c r="AO108" s="69"/>
      <c r="AP108" s="641"/>
      <c r="AQ108" s="394" t="s">
        <v>341</v>
      </c>
      <c r="AR108" s="642"/>
      <c r="AS108" s="394" t="s">
        <v>349</v>
      </c>
      <c r="AT108" s="394" t="s">
        <v>348</v>
      </c>
      <c r="AU108" s="394" t="s">
        <v>349</v>
      </c>
      <c r="AV108" s="394" t="s">
        <v>348</v>
      </c>
      <c r="AW108" s="394" t="s">
        <v>349</v>
      </c>
      <c r="AX108" s="394" t="s">
        <v>348</v>
      </c>
      <c r="AY108" s="69"/>
      <c r="AZ108" s="641"/>
      <c r="BA108" s="394" t="s">
        <v>341</v>
      </c>
      <c r="BB108" s="642"/>
      <c r="BC108" s="394" t="s">
        <v>349</v>
      </c>
      <c r="BD108" s="394" t="s">
        <v>348</v>
      </c>
      <c r="BE108" s="394" t="s">
        <v>349</v>
      </c>
      <c r="BF108" s="394" t="s">
        <v>348</v>
      </c>
      <c r="BG108" s="394" t="s">
        <v>349</v>
      </c>
      <c r="BH108" s="394" t="s">
        <v>348</v>
      </c>
      <c r="BI108" s="69"/>
      <c r="BJ108" s="641"/>
      <c r="BK108" s="394" t="s">
        <v>341</v>
      </c>
      <c r="BL108" s="642"/>
      <c r="BM108" s="394" t="s">
        <v>349</v>
      </c>
      <c r="BN108" s="394" t="s">
        <v>348</v>
      </c>
      <c r="BO108" s="394" t="s">
        <v>349</v>
      </c>
      <c r="BP108" s="394" t="s">
        <v>348</v>
      </c>
      <c r="BQ108" s="394" t="s">
        <v>349</v>
      </c>
      <c r="BR108" s="483" t="s">
        <v>348</v>
      </c>
      <c r="BS108" s="474"/>
      <c r="BT108" s="474"/>
      <c r="BU108" s="474"/>
      <c r="BV108" s="474"/>
      <c r="BW108" s="474"/>
      <c r="BX108" s="474"/>
      <c r="BY108" s="474"/>
      <c r="BZ108" s="474"/>
      <c r="CA108" s="474"/>
      <c r="CB108" s="474"/>
      <c r="CC108" s="474"/>
      <c r="CD108" s="474"/>
      <c r="CE108" s="474"/>
      <c r="CF108" s="474"/>
      <c r="CG108" s="474"/>
      <c r="CH108" s="474"/>
      <c r="CI108" s="474"/>
      <c r="CJ108" s="474"/>
      <c r="CK108" s="474"/>
      <c r="CL108" s="474"/>
      <c r="CM108" s="474"/>
      <c r="CN108" s="474"/>
      <c r="CO108" s="474"/>
      <c r="CP108" s="474"/>
      <c r="CQ108" s="474"/>
      <c r="CR108" s="474"/>
      <c r="CS108" s="474"/>
      <c r="CT108" s="474"/>
      <c r="CU108" s="474"/>
      <c r="CV108" s="474"/>
      <c r="CW108" s="474"/>
      <c r="CX108" s="474"/>
      <c r="CY108" s="474"/>
      <c r="CZ108" s="474"/>
      <c r="DA108" s="474"/>
      <c r="DB108" s="474"/>
      <c r="DC108" s="474"/>
      <c r="DD108" s="474"/>
      <c r="DE108" s="474"/>
      <c r="DF108" s="474"/>
      <c r="DG108" s="474"/>
      <c r="DH108" s="474"/>
      <c r="DI108" s="474"/>
      <c r="DJ108" s="474"/>
      <c r="DK108" s="474"/>
      <c r="DL108" s="474"/>
      <c r="DM108" s="474"/>
      <c r="DN108" s="474"/>
      <c r="DO108" s="474"/>
      <c r="DP108" s="474"/>
      <c r="DQ108" s="474"/>
      <c r="DR108" s="474"/>
      <c r="DS108" s="474"/>
      <c r="DT108" s="474"/>
      <c r="DU108" s="474"/>
      <c r="DV108" s="474"/>
      <c r="DW108" s="474"/>
      <c r="DX108" s="474"/>
      <c r="DY108" s="474"/>
      <c r="DZ108" s="474"/>
      <c r="EA108" s="474"/>
      <c r="EB108" s="474"/>
      <c r="EC108" s="474"/>
      <c r="ED108" s="474"/>
      <c r="EE108" s="474"/>
      <c r="EF108" s="474"/>
      <c r="EG108" s="474"/>
      <c r="EH108" s="474"/>
      <c r="EI108" s="474"/>
      <c r="EJ108" s="474"/>
      <c r="EK108" s="474"/>
      <c r="EL108" s="474"/>
      <c r="EM108" s="474"/>
      <c r="EN108" s="474"/>
      <c r="EO108" s="474"/>
      <c r="EP108" s="474"/>
      <c r="EQ108" s="474"/>
      <c r="ER108" s="474"/>
      <c r="ES108" s="474"/>
      <c r="ET108" s="474"/>
      <c r="EU108" s="474"/>
      <c r="EV108" s="474"/>
      <c r="EW108" s="474"/>
      <c r="EX108" s="474"/>
      <c r="EY108" s="474"/>
      <c r="EZ108" s="474"/>
      <c r="FA108" s="474"/>
      <c r="FB108" s="474"/>
      <c r="FC108" s="474"/>
      <c r="FD108" s="474"/>
      <c r="FE108" s="474"/>
      <c r="FF108" s="474"/>
      <c r="FG108" s="474"/>
      <c r="FH108" s="474"/>
      <c r="FI108" s="474"/>
      <c r="FJ108" s="474"/>
      <c r="FK108" s="474"/>
      <c r="FL108" s="474"/>
      <c r="FM108" s="474"/>
      <c r="FN108" s="474"/>
      <c r="FO108" s="474"/>
      <c r="FP108" s="474"/>
      <c r="FQ108" s="474"/>
      <c r="FR108" s="474"/>
      <c r="FS108" s="474"/>
      <c r="FT108" s="474"/>
      <c r="FU108" s="474"/>
      <c r="FV108" s="474"/>
      <c r="FW108" s="474"/>
      <c r="FX108" s="474"/>
      <c r="FY108" s="474"/>
      <c r="FZ108" s="474"/>
      <c r="GA108" s="474"/>
      <c r="GB108" s="474"/>
      <c r="GC108" s="474"/>
      <c r="GD108" s="474"/>
      <c r="GE108" s="474"/>
      <c r="GF108" s="474"/>
      <c r="GG108" s="474"/>
      <c r="GH108" s="474"/>
      <c r="GI108" s="474"/>
      <c r="GJ108" s="474"/>
      <c r="GK108" s="474"/>
      <c r="GL108" s="474"/>
      <c r="GM108" s="474"/>
      <c r="GN108" s="474"/>
      <c r="GO108" s="474"/>
      <c r="GP108" s="474"/>
      <c r="GQ108" s="474"/>
      <c r="GR108" s="474"/>
      <c r="GS108" s="474"/>
      <c r="GT108" s="474"/>
      <c r="GU108" s="474"/>
      <c r="GV108" s="474"/>
      <c r="GW108" s="474"/>
      <c r="GX108" s="474"/>
      <c r="GY108" s="474"/>
      <c r="GZ108" s="474"/>
      <c r="HA108" s="474"/>
      <c r="HB108" s="474"/>
      <c r="HC108" s="474"/>
      <c r="HD108" s="474"/>
      <c r="HE108" s="474"/>
      <c r="HF108" s="474"/>
      <c r="HG108" s="474"/>
      <c r="HH108" s="474"/>
      <c r="HI108" s="474"/>
      <c r="HJ108" s="474"/>
      <c r="HK108" s="474"/>
      <c r="HL108" s="474"/>
      <c r="HM108" s="474"/>
      <c r="HN108" s="474"/>
      <c r="HO108" s="474"/>
      <c r="HP108" s="474"/>
      <c r="HQ108" s="474"/>
      <c r="HR108" s="474"/>
      <c r="HS108" s="474"/>
      <c r="HT108" s="474"/>
      <c r="HU108" s="474"/>
      <c r="HV108" s="474"/>
      <c r="HW108" s="474"/>
      <c r="HX108" s="474"/>
      <c r="HY108" s="474"/>
      <c r="HZ108" s="474"/>
      <c r="IA108" s="474"/>
      <c r="IB108" s="474"/>
      <c r="IC108" s="474"/>
      <c r="ID108" s="474"/>
      <c r="IE108" s="474"/>
      <c r="IF108" s="474"/>
      <c r="IG108" s="474"/>
      <c r="IH108" s="474"/>
      <c r="II108" s="474"/>
      <c r="IJ108" s="474"/>
      <c r="IK108" s="474"/>
      <c r="IL108" s="474"/>
      <c r="IM108" s="474"/>
      <c r="IN108" s="474"/>
      <c r="IO108" s="474"/>
      <c r="IP108" s="474"/>
      <c r="IQ108" s="474"/>
      <c r="IR108" s="474"/>
      <c r="IS108" s="474"/>
      <c r="IT108" s="474"/>
      <c r="IU108" s="474"/>
      <c r="IV108" s="474"/>
      <c r="IW108" s="474"/>
      <c r="IX108" s="474"/>
      <c r="IY108" s="474"/>
      <c r="IZ108" s="474"/>
      <c r="JA108" s="474"/>
      <c r="JB108" s="474"/>
      <c r="JC108" s="474"/>
      <c r="JD108" s="474"/>
      <c r="JE108" s="474"/>
      <c r="JF108" s="474"/>
      <c r="JG108" s="474"/>
      <c r="JH108" s="474"/>
      <c r="JI108" s="474"/>
      <c r="JJ108" s="474"/>
      <c r="JK108" s="474"/>
      <c r="JL108" s="474"/>
      <c r="JM108" s="474"/>
      <c r="JN108" s="474"/>
      <c r="JO108" s="474"/>
      <c r="JP108" s="474"/>
      <c r="JQ108" s="474"/>
      <c r="JR108" s="474"/>
      <c r="JS108" s="474"/>
      <c r="JT108" s="474"/>
      <c r="JU108" s="474"/>
      <c r="JV108" s="474"/>
      <c r="JW108" s="474"/>
      <c r="JX108" s="474"/>
      <c r="JY108" s="474"/>
      <c r="JZ108" s="474"/>
      <c r="KA108" s="474"/>
      <c r="KB108" s="474"/>
      <c r="KC108" s="474"/>
      <c r="KD108" s="474"/>
      <c r="KE108" s="474"/>
      <c r="KF108" s="474"/>
      <c r="KG108" s="474"/>
      <c r="KH108" s="474"/>
      <c r="KI108" s="474"/>
      <c r="KJ108" s="474"/>
      <c r="KK108" s="474"/>
      <c r="KL108" s="474"/>
      <c r="KM108" s="474"/>
      <c r="KN108" s="474"/>
      <c r="KO108" s="474"/>
      <c r="KP108" s="474"/>
      <c r="KQ108" s="474"/>
      <c r="KR108" s="474"/>
      <c r="KS108" s="474"/>
      <c r="KT108" s="474"/>
      <c r="KU108" s="474"/>
      <c r="KV108" s="474"/>
      <c r="KW108" s="474"/>
      <c r="KX108" s="474"/>
      <c r="KY108" s="474"/>
      <c r="KZ108" s="474"/>
      <c r="LA108" s="474"/>
      <c r="LB108" s="474"/>
      <c r="LC108" s="474"/>
      <c r="LD108" s="474"/>
      <c r="LE108" s="474"/>
      <c r="LF108" s="474"/>
      <c r="LG108" s="474"/>
      <c r="LH108" s="474"/>
      <c r="LI108" s="474"/>
      <c r="LJ108" s="474"/>
      <c r="LK108" s="474"/>
      <c r="LL108" s="474"/>
      <c r="LM108" s="474"/>
      <c r="LN108" s="474"/>
      <c r="LO108" s="474"/>
      <c r="LP108" s="474"/>
      <c r="LQ108" s="474"/>
      <c r="LR108" s="474"/>
      <c r="LS108" s="474"/>
      <c r="LT108" s="474"/>
      <c r="LU108" s="474"/>
      <c r="LV108" s="474"/>
      <c r="LW108" s="474"/>
      <c r="LX108" s="474"/>
      <c r="LY108" s="474"/>
      <c r="LZ108" s="474"/>
      <c r="MA108" s="474"/>
      <c r="MB108" s="474"/>
      <c r="MC108" s="474"/>
      <c r="MD108" s="474"/>
      <c r="ME108" s="474"/>
      <c r="MF108" s="474"/>
      <c r="MG108" s="474"/>
      <c r="MH108" s="474"/>
      <c r="MI108" s="474"/>
      <c r="MJ108" s="474"/>
      <c r="MK108" s="474"/>
      <c r="ML108" s="474"/>
      <c r="MM108" s="474"/>
      <c r="MN108" s="474"/>
      <c r="MO108" s="474"/>
      <c r="MP108" s="474"/>
      <c r="MQ108" s="474"/>
      <c r="MR108" s="474"/>
      <c r="MS108" s="474"/>
      <c r="MT108" s="474"/>
      <c r="MU108" s="474"/>
      <c r="MV108" s="474"/>
      <c r="MW108" s="474"/>
      <c r="MX108" s="474"/>
      <c r="MY108" s="474"/>
      <c r="MZ108" s="474"/>
      <c r="NA108" s="474"/>
    </row>
    <row r="109" spans="1:365" s="391" customFormat="1" x14ac:dyDescent="0.3">
      <c r="A109" s="485"/>
      <c r="B109" s="298">
        <v>0.25</v>
      </c>
      <c r="C109" s="444"/>
      <c r="D109" s="292">
        <f>RFR!$C8</f>
        <v>0</v>
      </c>
      <c r="E109" s="293">
        <f>RC_Summary!$D8</f>
        <v>0.75</v>
      </c>
      <c r="F109" s="293">
        <f>RC_Summary!$C8</f>
        <v>-0.65</v>
      </c>
      <c r="G109" s="294">
        <f>D109*(1+E109)</f>
        <v>0</v>
      </c>
      <c r="H109" s="294">
        <f>D109*(1+F109)</f>
        <v>0</v>
      </c>
      <c r="I109" s="391">
        <f>-(G109-D109)*B109*C109</f>
        <v>0</v>
      </c>
      <c r="J109" s="391">
        <f>-(H109-D109)*B109*C109</f>
        <v>0</v>
      </c>
      <c r="K109" s="69"/>
      <c r="L109" s="155">
        <v>0.25</v>
      </c>
      <c r="M109" s="444"/>
      <c r="N109" s="292">
        <f>IF(IF(ISBLANK(L$106),0,VLOOKUP(L109,RFR!$B$8:$I$108,VLOOKUP('Market Risk (Interest Rate_MD)'!L$106,RC_Summary!$F$18:$G$24,2,0),0))&lt;0,0,IF(ISBLANK(L$106),0,VLOOKUP(L109,RFR!$B$8:$I$108,VLOOKUP('Market Risk (Interest Rate_MD)'!$L$106,RC_Summary!$F$18:$G$24,2,0),0)))</f>
        <v>0</v>
      </c>
      <c r="O109" s="293">
        <f>RC_Summary!$D8</f>
        <v>0.75</v>
      </c>
      <c r="P109" s="293">
        <f>RC_Summary!$C8</f>
        <v>-0.65</v>
      </c>
      <c r="Q109" s="294">
        <f>N109*(1+O109)</f>
        <v>0</v>
      </c>
      <c r="R109" s="294">
        <f>N109*(1+P109)</f>
        <v>0</v>
      </c>
      <c r="S109" s="391">
        <f>-(Q109-N109)*L109*M109</f>
        <v>0</v>
      </c>
      <c r="T109" s="391">
        <f>-(R109-N109)*L109*M109</f>
        <v>0</v>
      </c>
      <c r="U109" s="69"/>
      <c r="V109" s="155">
        <v>0.25</v>
      </c>
      <c r="W109" s="444"/>
      <c r="X109" s="292">
        <f>IF(IF(ISBLANK(V$106),0,VLOOKUP(V109,RFR!$B$8:$I$108,VLOOKUP('Market Risk (Interest Rate_MD)'!V$106,RC_Summary!$F$18:$G$24,2,0),0))&lt;0,0,IF(ISBLANK(V$106),0,VLOOKUP(V109,RFR!$B$8:$I$108,VLOOKUP('Market Risk (Interest Rate_MD)'!$L$106,RC_Summary!$F$18:$G$24,2,0),0)))</f>
        <v>0</v>
      </c>
      <c r="Y109" s="293">
        <f>RC_Summary!$D8</f>
        <v>0.75</v>
      </c>
      <c r="Z109" s="293">
        <f>RC_Summary!$C8</f>
        <v>-0.65</v>
      </c>
      <c r="AA109" s="294">
        <f>X109*(1+Y109)</f>
        <v>0</v>
      </c>
      <c r="AB109" s="294">
        <f>X109*(1+Z109)</f>
        <v>0</v>
      </c>
      <c r="AC109" s="391">
        <f>-(AA109-X109)*V109*W109</f>
        <v>0</v>
      </c>
      <c r="AD109" s="391">
        <f>-(AB109-X109)*V109*W109</f>
        <v>0</v>
      </c>
      <c r="AE109" s="69"/>
      <c r="AF109" s="155">
        <v>0.25</v>
      </c>
      <c r="AG109" s="444"/>
      <c r="AH109" s="292">
        <f>IF(IF(ISBLANK(AF$106),0,VLOOKUP(AF109,RFR!$B$8:$I$108,VLOOKUP('Market Risk (Interest Rate_MD)'!AF$106,RC_Summary!$F$18:$G$24,2,0),0))&lt;0,0,IF(ISBLANK(AF$106),0,VLOOKUP(AF109,RFR!$B$8:$I$108,VLOOKUP('Market Risk (Interest Rate_MD)'!$L$106,RC_Summary!$F$18:$G$24,2,0),0)))</f>
        <v>0</v>
      </c>
      <c r="AI109" s="293">
        <f>RC_Summary!$D8</f>
        <v>0.75</v>
      </c>
      <c r="AJ109" s="293">
        <f>RC_Summary!$C8</f>
        <v>-0.65</v>
      </c>
      <c r="AK109" s="294">
        <f>AH109*(1+AI109)</f>
        <v>0</v>
      </c>
      <c r="AL109" s="294">
        <f>AH109*(1+AJ109)</f>
        <v>0</v>
      </c>
      <c r="AM109" s="391">
        <f>-(AK109-AH109)*AF109*AG109</f>
        <v>0</v>
      </c>
      <c r="AN109" s="391">
        <f>-(AL109-AH109)*AF109*AG109</f>
        <v>0</v>
      </c>
      <c r="AO109" s="69"/>
      <c r="AP109" s="155">
        <v>0.25</v>
      </c>
      <c r="AQ109" s="444"/>
      <c r="AR109" s="292">
        <f>IF(IF(ISBLANK(AP$106),0,VLOOKUP(AP109,RFR!$B$8:$I$108,VLOOKUP('Market Risk (Interest Rate_MD)'!AP$106,RC_Summary!$F$18:$G$24,2,0),0))&lt;0,0,IF(ISBLANK(AP$106),0,VLOOKUP(AP109,RFR!$B$8:$I$108,VLOOKUP('Market Risk (Interest Rate_MD)'!$L$106,RC_Summary!$F$18:$G$24,2,0),0)))</f>
        <v>0</v>
      </c>
      <c r="AS109" s="293">
        <f>RC_Summary!$D8</f>
        <v>0.75</v>
      </c>
      <c r="AT109" s="293">
        <f>RC_Summary!$C8</f>
        <v>-0.65</v>
      </c>
      <c r="AU109" s="294">
        <f>AR109*(1+AS109)</f>
        <v>0</v>
      </c>
      <c r="AV109" s="294">
        <f>AR109*(1+AT109)</f>
        <v>0</v>
      </c>
      <c r="AW109" s="391">
        <f>-(AU109-AR109)*AP109*AQ109</f>
        <v>0</v>
      </c>
      <c r="AX109" s="391">
        <f>-(AV109-AR109)*AP109*AQ109</f>
        <v>0</v>
      </c>
      <c r="AY109" s="69"/>
      <c r="AZ109" s="297">
        <v>0.25</v>
      </c>
      <c r="BA109" s="283"/>
      <c r="BB109" s="292">
        <f>IF(IF(ISBLANK(AZ$106),0,VLOOKUP(AZ109,RFR!$B$8:$I$108,VLOOKUP('Market Risk (Interest Rate_MD)'!AZ$106,RC_Summary!$F$18:$G$24,2,0),0))&lt;0,0,IF(ISBLANK(AZ$106),0,VLOOKUP(AZ109,RFR!$B$8:$I$108,VLOOKUP('Market Risk (Interest Rate_MD)'!$L$106,RC_Summary!$F$18:$G$24,2,0),0)))</f>
        <v>0</v>
      </c>
      <c r="BC109" s="293">
        <f>RC_Summary!$D8</f>
        <v>0.75</v>
      </c>
      <c r="BD109" s="293">
        <f>RC_Summary!$C8</f>
        <v>-0.65</v>
      </c>
      <c r="BE109" s="294">
        <f>BB109*(1+BC109)</f>
        <v>0</v>
      </c>
      <c r="BF109" s="294">
        <f>BB109*(1+BD109)</f>
        <v>0</v>
      </c>
      <c r="BG109" s="391">
        <f>-(BE109-BB109)*AZ109*BA109</f>
        <v>0</v>
      </c>
      <c r="BH109" s="391">
        <f>-(BF109-BB109)*AZ109*BA109</f>
        <v>0</v>
      </c>
      <c r="BI109" s="69"/>
      <c r="BJ109" s="155">
        <v>0.25</v>
      </c>
      <c r="BK109" s="291"/>
      <c r="BL109" s="292">
        <f>IF(IF(ISBLANK(BJ$106),0,VLOOKUP(BJ109,RFR!$B$8:$I$108,VLOOKUP('Market Risk (Interest Rate_MD)'!BJ$106,RC_Summary!$F$18:$G$24,2,0),0))&lt;0,0,IF(ISBLANK(BJ$106),0,VLOOKUP(BJ109,RFR!$B$8:$I$108,VLOOKUP('Market Risk (Interest Rate_MD)'!$L$106,RC_Summary!$F$18:$G$24,2,0),0)))</f>
        <v>0</v>
      </c>
      <c r="BM109" s="293">
        <f>RC_Summary!$D8</f>
        <v>0.75</v>
      </c>
      <c r="BN109" s="293">
        <f>RC_Summary!$C8</f>
        <v>-0.65</v>
      </c>
      <c r="BO109" s="294">
        <f>BL109*(1+BM109)</f>
        <v>0</v>
      </c>
      <c r="BP109" s="294">
        <f>BL109*(1+BN109)</f>
        <v>0</v>
      </c>
      <c r="BQ109" s="391">
        <f>-(BO109-BL109)*BJ109*BK109</f>
        <v>0</v>
      </c>
      <c r="BR109" s="391">
        <f>-(BP109-BL109)*BJ109*BK109</f>
        <v>0</v>
      </c>
      <c r="BS109" s="472"/>
      <c r="BT109" s="472"/>
      <c r="BU109" s="472"/>
      <c r="BV109" s="472"/>
      <c r="BW109" s="472"/>
      <c r="BX109" s="472"/>
      <c r="BY109" s="472"/>
      <c r="BZ109" s="472"/>
      <c r="CA109" s="472"/>
      <c r="CB109" s="472"/>
      <c r="CC109" s="472"/>
      <c r="CD109" s="472"/>
      <c r="CE109" s="472"/>
      <c r="CF109" s="472"/>
      <c r="CG109" s="472"/>
      <c r="CH109" s="472"/>
      <c r="CI109" s="472"/>
      <c r="CJ109" s="472"/>
      <c r="CK109" s="472"/>
      <c r="CL109" s="472"/>
      <c r="CM109" s="472"/>
      <c r="CN109" s="472"/>
      <c r="CO109" s="472"/>
      <c r="CP109" s="472"/>
      <c r="CQ109" s="472"/>
      <c r="CR109" s="472"/>
      <c r="CS109" s="472"/>
      <c r="CT109" s="472"/>
      <c r="CU109" s="472"/>
      <c r="CV109" s="472"/>
      <c r="CW109" s="472"/>
      <c r="CX109" s="472"/>
      <c r="CY109" s="472"/>
      <c r="CZ109" s="472"/>
      <c r="DA109" s="472"/>
      <c r="DB109" s="472"/>
      <c r="DC109" s="472"/>
      <c r="DD109" s="472"/>
      <c r="DE109" s="472"/>
      <c r="DF109" s="472"/>
      <c r="DG109" s="472"/>
      <c r="DH109" s="472"/>
      <c r="DI109" s="472"/>
      <c r="DJ109" s="472"/>
      <c r="DK109" s="472"/>
      <c r="DL109" s="472"/>
      <c r="DM109" s="472"/>
      <c r="DN109" s="472"/>
      <c r="DO109" s="472"/>
      <c r="DP109" s="472"/>
      <c r="DQ109" s="472"/>
      <c r="DR109" s="472"/>
      <c r="DS109" s="472"/>
      <c r="DT109" s="472"/>
      <c r="DU109" s="472"/>
      <c r="DV109" s="472"/>
      <c r="DW109" s="472"/>
      <c r="DX109" s="472"/>
      <c r="DY109" s="472"/>
      <c r="DZ109" s="472"/>
      <c r="EA109" s="472"/>
      <c r="EB109" s="472"/>
      <c r="EC109" s="472"/>
      <c r="ED109" s="472"/>
      <c r="EE109" s="472"/>
      <c r="EF109" s="472"/>
      <c r="EG109" s="472"/>
      <c r="EH109" s="472"/>
      <c r="EI109" s="472"/>
      <c r="EJ109" s="472"/>
      <c r="EK109" s="472"/>
      <c r="EL109" s="472"/>
      <c r="EM109" s="472"/>
      <c r="EN109" s="472"/>
      <c r="EO109" s="472"/>
      <c r="EP109" s="472"/>
      <c r="EQ109" s="472"/>
      <c r="ER109" s="472"/>
      <c r="ES109" s="472"/>
      <c r="ET109" s="472"/>
      <c r="EU109" s="472"/>
      <c r="EV109" s="472"/>
      <c r="EW109" s="472"/>
      <c r="EX109" s="472"/>
      <c r="EY109" s="472"/>
      <c r="EZ109" s="472"/>
      <c r="FA109" s="472"/>
      <c r="FB109" s="472"/>
      <c r="FC109" s="472"/>
      <c r="FD109" s="472"/>
      <c r="FE109" s="472"/>
      <c r="FF109" s="472"/>
      <c r="FG109" s="472"/>
      <c r="FH109" s="472"/>
      <c r="FI109" s="472"/>
      <c r="FJ109" s="472"/>
      <c r="FK109" s="472"/>
      <c r="FL109" s="472"/>
      <c r="FM109" s="472"/>
      <c r="FN109" s="472"/>
      <c r="FO109" s="472"/>
      <c r="FP109" s="472"/>
      <c r="FQ109" s="472"/>
      <c r="FR109" s="472"/>
      <c r="FS109" s="472"/>
      <c r="FT109" s="472"/>
      <c r="FU109" s="472"/>
      <c r="FV109" s="472"/>
      <c r="FW109" s="472"/>
      <c r="FX109" s="472"/>
      <c r="FY109" s="472"/>
      <c r="FZ109" s="472"/>
      <c r="GA109" s="472"/>
      <c r="GB109" s="472"/>
      <c r="GC109" s="472"/>
      <c r="GD109" s="472"/>
      <c r="GE109" s="472"/>
      <c r="GF109" s="472"/>
      <c r="GG109" s="472"/>
      <c r="GH109" s="472"/>
      <c r="GI109" s="472"/>
      <c r="GJ109" s="472"/>
      <c r="GK109" s="472"/>
      <c r="GL109" s="472"/>
      <c r="GM109" s="472"/>
      <c r="GN109" s="472"/>
      <c r="GO109" s="472"/>
      <c r="GP109" s="472"/>
      <c r="GQ109" s="472"/>
      <c r="GR109" s="472"/>
      <c r="GS109" s="472"/>
      <c r="GT109" s="472"/>
      <c r="GU109" s="472"/>
      <c r="GV109" s="472"/>
      <c r="GW109" s="472"/>
      <c r="GX109" s="472"/>
      <c r="GY109" s="472"/>
      <c r="GZ109" s="472"/>
      <c r="HA109" s="472"/>
      <c r="HB109" s="472"/>
      <c r="HC109" s="472"/>
      <c r="HD109" s="472"/>
      <c r="HE109" s="472"/>
      <c r="HF109" s="472"/>
      <c r="HG109" s="472"/>
      <c r="HH109" s="472"/>
      <c r="HI109" s="472"/>
      <c r="HJ109" s="472"/>
      <c r="HK109" s="472"/>
      <c r="HL109" s="472"/>
      <c r="HM109" s="472"/>
      <c r="HN109" s="472"/>
      <c r="HO109" s="472"/>
      <c r="HP109" s="472"/>
      <c r="HQ109" s="472"/>
      <c r="HR109" s="472"/>
      <c r="HS109" s="472"/>
      <c r="HT109" s="472"/>
      <c r="HU109" s="472"/>
      <c r="HV109" s="472"/>
      <c r="HW109" s="472"/>
      <c r="HX109" s="472"/>
      <c r="HY109" s="472"/>
      <c r="HZ109" s="472"/>
      <c r="IA109" s="472"/>
      <c r="IB109" s="472"/>
      <c r="IC109" s="472"/>
      <c r="ID109" s="472"/>
      <c r="IE109" s="472"/>
      <c r="IF109" s="472"/>
      <c r="IG109" s="472"/>
      <c r="IH109" s="472"/>
      <c r="II109" s="472"/>
      <c r="IJ109" s="472"/>
      <c r="IK109" s="472"/>
      <c r="IL109" s="472"/>
      <c r="IM109" s="472"/>
      <c r="IN109" s="472"/>
      <c r="IO109" s="472"/>
      <c r="IP109" s="472"/>
      <c r="IQ109" s="472"/>
      <c r="IR109" s="472"/>
      <c r="IS109" s="472"/>
      <c r="IT109" s="472"/>
      <c r="IU109" s="472"/>
      <c r="IV109" s="472"/>
      <c r="IW109" s="472"/>
      <c r="IX109" s="472"/>
      <c r="IY109" s="472"/>
      <c r="IZ109" s="472"/>
      <c r="JA109" s="472"/>
      <c r="JB109" s="472"/>
      <c r="JC109" s="472"/>
      <c r="JD109" s="472"/>
      <c r="JE109" s="472"/>
      <c r="JF109" s="472"/>
      <c r="JG109" s="472"/>
      <c r="JH109" s="472"/>
      <c r="JI109" s="472"/>
      <c r="JJ109" s="472"/>
      <c r="JK109" s="472"/>
      <c r="JL109" s="472"/>
      <c r="JM109" s="472"/>
      <c r="JN109" s="472"/>
      <c r="JO109" s="472"/>
      <c r="JP109" s="472"/>
      <c r="JQ109" s="472"/>
      <c r="JR109" s="472"/>
      <c r="JS109" s="472"/>
      <c r="JT109" s="472"/>
      <c r="JU109" s="472"/>
      <c r="JV109" s="472"/>
      <c r="JW109" s="472"/>
      <c r="JX109" s="472"/>
      <c r="JY109" s="472"/>
      <c r="JZ109" s="472"/>
      <c r="KA109" s="472"/>
      <c r="KB109" s="472"/>
      <c r="KC109" s="472"/>
      <c r="KD109" s="472"/>
      <c r="KE109" s="472"/>
      <c r="KF109" s="472"/>
      <c r="KG109" s="472"/>
      <c r="KH109" s="472"/>
      <c r="KI109" s="472"/>
      <c r="KJ109" s="472"/>
      <c r="KK109" s="472"/>
      <c r="KL109" s="472"/>
      <c r="KM109" s="472"/>
      <c r="KN109" s="472"/>
      <c r="KO109" s="472"/>
      <c r="KP109" s="472"/>
      <c r="KQ109" s="472"/>
      <c r="KR109" s="472"/>
      <c r="KS109" s="472"/>
      <c r="KT109" s="472"/>
      <c r="KU109" s="472"/>
      <c r="KV109" s="472"/>
      <c r="KW109" s="472"/>
      <c r="KX109" s="472"/>
      <c r="KY109" s="472"/>
      <c r="KZ109" s="472"/>
      <c r="LA109" s="472"/>
      <c r="LB109" s="472"/>
      <c r="LC109" s="472"/>
      <c r="LD109" s="472"/>
      <c r="LE109" s="472"/>
      <c r="LF109" s="472"/>
      <c r="LG109" s="472"/>
      <c r="LH109" s="472"/>
      <c r="LI109" s="472"/>
      <c r="LJ109" s="472"/>
      <c r="LK109" s="472"/>
      <c r="LL109" s="472"/>
      <c r="LM109" s="472"/>
      <c r="LN109" s="472"/>
      <c r="LO109" s="472"/>
      <c r="LP109" s="472"/>
      <c r="LQ109" s="472"/>
      <c r="LR109" s="472"/>
      <c r="LS109" s="472"/>
      <c r="LT109" s="472"/>
      <c r="LU109" s="472"/>
      <c r="LV109" s="472"/>
      <c r="LW109" s="472"/>
      <c r="LX109" s="472"/>
      <c r="LY109" s="472"/>
      <c r="LZ109" s="472"/>
      <c r="MA109" s="472"/>
      <c r="MB109" s="472"/>
      <c r="MC109" s="472"/>
      <c r="MD109" s="472"/>
      <c r="ME109" s="472"/>
      <c r="MF109" s="472"/>
      <c r="MG109" s="472"/>
      <c r="MH109" s="472"/>
      <c r="MI109" s="472"/>
      <c r="MJ109" s="472"/>
      <c r="MK109" s="472"/>
      <c r="ML109" s="472"/>
      <c r="MM109" s="472"/>
      <c r="MN109" s="472"/>
      <c r="MO109" s="472"/>
      <c r="MP109" s="472"/>
      <c r="MQ109" s="472"/>
      <c r="MR109" s="472"/>
      <c r="MS109" s="472"/>
      <c r="MT109" s="472"/>
      <c r="MU109" s="472"/>
      <c r="MV109" s="472"/>
      <c r="MW109" s="472"/>
      <c r="MX109" s="472"/>
      <c r="MY109" s="472"/>
      <c r="MZ109" s="472"/>
      <c r="NA109" s="472"/>
    </row>
    <row r="110" spans="1:365" s="305" customFormat="1" x14ac:dyDescent="0.3">
      <c r="A110" s="485"/>
      <c r="B110" s="477">
        <v>0.5</v>
      </c>
      <c r="C110" s="443"/>
      <c r="D110" s="292">
        <f>RFR!$C9</f>
        <v>0</v>
      </c>
      <c r="E110" s="293">
        <f>RC_Summary!$D9</f>
        <v>0.75</v>
      </c>
      <c r="F110" s="293">
        <f>RC_Summary!$C9</f>
        <v>-0.6</v>
      </c>
      <c r="G110" s="294">
        <f t="shared" ref="G110:G116" si="56">D110*(1+E110)</f>
        <v>0</v>
      </c>
      <c r="H110" s="294">
        <f t="shared" ref="H110:H116" si="57">D110*(1+F110)</f>
        <v>0</v>
      </c>
      <c r="I110" s="391">
        <f t="shared" ref="I110:I116" si="58">-(G110-D110)*B110*C110</f>
        <v>0</v>
      </c>
      <c r="J110" s="391">
        <f t="shared" ref="J110:J116" si="59">-(H110-D110)*B110*C110</f>
        <v>0</v>
      </c>
      <c r="K110" s="69"/>
      <c r="L110" s="156">
        <v>0.5</v>
      </c>
      <c r="M110" s="443"/>
      <c r="N110" s="292">
        <f>IF(IF(ISBLANK(L$106),0,VLOOKUP(L110,RFR!$B$8:$I$108,VLOOKUP('Market Risk (Interest Rate_MD)'!L$106,RC_Summary!$F$18:$G$24,2,0),0))&lt;0,0,IF(ISBLANK(L$106),0,VLOOKUP(L110,RFR!$B$8:$I$108,VLOOKUP('Market Risk (Interest Rate_MD)'!$L$106,RC_Summary!$F$18:$G$24,2,0),0)))</f>
        <v>0</v>
      </c>
      <c r="O110" s="293">
        <f>RC_Summary!$D9</f>
        <v>0.75</v>
      </c>
      <c r="P110" s="293">
        <f>RC_Summary!$C9</f>
        <v>-0.6</v>
      </c>
      <c r="Q110" s="294">
        <f t="shared" ref="Q110:Q116" si="60">N110*(1+O110)</f>
        <v>0</v>
      </c>
      <c r="R110" s="294">
        <f t="shared" ref="R110:R116" si="61">N110*(1+P110)</f>
        <v>0</v>
      </c>
      <c r="S110" s="305">
        <f t="shared" ref="S110:S116" si="62">-(Q110-N110)*L110*M110</f>
        <v>0</v>
      </c>
      <c r="T110" s="305">
        <f t="shared" ref="T110:T116" si="63">-(R110-N110)*L110*M110</f>
        <v>0</v>
      </c>
      <c r="U110" s="69"/>
      <c r="V110" s="156">
        <v>0.5</v>
      </c>
      <c r="W110" s="443"/>
      <c r="X110" s="292">
        <f>IF(IF(ISBLANK(V$106),0,VLOOKUP(V110,RFR!$B$8:$I$108,VLOOKUP('Market Risk (Interest Rate_MD)'!V$106,RC_Summary!$F$18:$G$24,2,0),0))&lt;0,0,IF(ISBLANK(V$106),0,VLOOKUP(V110,RFR!$B$8:$I$108,VLOOKUP('Market Risk (Interest Rate_MD)'!$L$106,RC_Summary!$F$18:$G$24,2,0),0)))</f>
        <v>0</v>
      </c>
      <c r="Y110" s="293">
        <f>RC_Summary!$D9</f>
        <v>0.75</v>
      </c>
      <c r="Z110" s="293">
        <f>RC_Summary!$C9</f>
        <v>-0.6</v>
      </c>
      <c r="AA110" s="294">
        <f t="shared" ref="AA110:AA116" si="64">X110*(1+Y110)</f>
        <v>0</v>
      </c>
      <c r="AB110" s="294">
        <f t="shared" ref="AB110:AB116" si="65">X110*(1+Z110)</f>
        <v>0</v>
      </c>
      <c r="AC110" s="305">
        <f t="shared" ref="AC110:AC116" si="66">-(AA110-X110)*V110*W110</f>
        <v>0</v>
      </c>
      <c r="AD110" s="305">
        <f t="shared" ref="AD110:AD116" si="67">-(AB110-X110)*V110*W110</f>
        <v>0</v>
      </c>
      <c r="AE110" s="69"/>
      <c r="AF110" s="156">
        <v>0.5</v>
      </c>
      <c r="AG110" s="443"/>
      <c r="AH110" s="292">
        <f>IF(IF(ISBLANK(AF$106),0,VLOOKUP(AF110,RFR!$B$8:$I$108,VLOOKUP('Market Risk (Interest Rate_MD)'!AF$106,RC_Summary!$F$18:$G$24,2,0),0))&lt;0,0,IF(ISBLANK(AF$106),0,VLOOKUP(AF110,RFR!$B$8:$I$108,VLOOKUP('Market Risk (Interest Rate_MD)'!$L$106,RC_Summary!$F$18:$G$24,2,0),0)))</f>
        <v>0</v>
      </c>
      <c r="AI110" s="293">
        <f>RC_Summary!$D9</f>
        <v>0.75</v>
      </c>
      <c r="AJ110" s="293">
        <f>RC_Summary!$C9</f>
        <v>-0.6</v>
      </c>
      <c r="AK110" s="294">
        <f t="shared" ref="AK110:AK116" si="68">AH110*(1+AI110)</f>
        <v>0</v>
      </c>
      <c r="AL110" s="294">
        <f t="shared" ref="AL110:AL116" si="69">AH110*(1+AJ110)</f>
        <v>0</v>
      </c>
      <c r="AM110" s="305">
        <f t="shared" ref="AM110:AM116" si="70">-(AK110-AH110)*AF110*AG110</f>
        <v>0</v>
      </c>
      <c r="AN110" s="305">
        <f t="shared" ref="AN110:AN116" si="71">-(AL110-AH110)*AF110*AG110</f>
        <v>0</v>
      </c>
      <c r="AO110" s="69"/>
      <c r="AP110" s="156">
        <v>0.5</v>
      </c>
      <c r="AQ110" s="443"/>
      <c r="AR110" s="292">
        <f>IF(IF(ISBLANK(AP$106),0,VLOOKUP(AP110,RFR!$B$8:$I$108,VLOOKUP('Market Risk (Interest Rate_MD)'!AP$106,RC_Summary!$F$18:$G$24,2,0),0))&lt;0,0,IF(ISBLANK(AP$106),0,VLOOKUP(AP110,RFR!$B$8:$I$108,VLOOKUP('Market Risk (Interest Rate_MD)'!$L$106,RC_Summary!$F$18:$G$24,2,0),0)))</f>
        <v>0</v>
      </c>
      <c r="AS110" s="293">
        <f>RC_Summary!$D9</f>
        <v>0.75</v>
      </c>
      <c r="AT110" s="293">
        <f>RC_Summary!$C9</f>
        <v>-0.6</v>
      </c>
      <c r="AU110" s="294">
        <f t="shared" ref="AU110:AU116" si="72">AR110*(1+AS110)</f>
        <v>0</v>
      </c>
      <c r="AV110" s="294">
        <f t="shared" ref="AV110:AV116" si="73">AR110*(1+AT110)</f>
        <v>0</v>
      </c>
      <c r="AW110" s="305">
        <f t="shared" ref="AW110:AW116" si="74">-(AU110-AR110)*AP110*AQ110</f>
        <v>0</v>
      </c>
      <c r="AX110" s="305">
        <f t="shared" ref="AX110:AX116" si="75">-(AV110-AR110)*AP110*AQ110</f>
        <v>0</v>
      </c>
      <c r="AY110" s="69"/>
      <c r="AZ110" s="481">
        <v>0.5</v>
      </c>
      <c r="BA110" s="283"/>
      <c r="BB110" s="292">
        <f>IF(IF(ISBLANK(AZ$106),0,VLOOKUP(AZ110,RFR!$B$8:$I$108,VLOOKUP('Market Risk (Interest Rate_MD)'!AZ$106,RC_Summary!$F$18:$G$24,2,0),0))&lt;0,0,IF(ISBLANK(AZ$106),0,VLOOKUP(AZ110,RFR!$B$8:$I$108,VLOOKUP('Market Risk (Interest Rate_MD)'!$L$106,RC_Summary!$F$18:$G$24,2,0),0)))</f>
        <v>0</v>
      </c>
      <c r="BC110" s="293">
        <f>RC_Summary!$D9</f>
        <v>0.75</v>
      </c>
      <c r="BD110" s="293">
        <f>RC_Summary!$C9</f>
        <v>-0.6</v>
      </c>
      <c r="BE110" s="294">
        <f t="shared" ref="BE110:BE116" si="76">BB110*(1+BC110)</f>
        <v>0</v>
      </c>
      <c r="BF110" s="294">
        <f t="shared" ref="BF110:BF116" si="77">BB110*(1+BD110)</f>
        <v>0</v>
      </c>
      <c r="BG110" s="305">
        <f t="shared" ref="BG110:BG116" si="78">-(BE110-BB110)*AZ110*BA110</f>
        <v>0</v>
      </c>
      <c r="BH110" s="305">
        <f t="shared" ref="BH110:BH116" si="79">-(BF110-BB110)*AZ110*BA110</f>
        <v>0</v>
      </c>
      <c r="BI110" s="69"/>
      <c r="BJ110" s="156">
        <v>0.5</v>
      </c>
      <c r="BK110" s="283"/>
      <c r="BL110" s="292">
        <f>IF(IF(ISBLANK(BJ$106),0,VLOOKUP(BJ110,RFR!$B$8:$I$108,VLOOKUP('Market Risk (Interest Rate_MD)'!BJ$106,RC_Summary!$F$18:$G$24,2,0),0))&lt;0,0,IF(ISBLANK(BJ$106),0,VLOOKUP(BJ110,RFR!$B$8:$I$108,VLOOKUP('Market Risk (Interest Rate_MD)'!$L$106,RC_Summary!$F$18:$G$24,2,0),0)))</f>
        <v>0</v>
      </c>
      <c r="BM110" s="293">
        <f>RC_Summary!$D9</f>
        <v>0.75</v>
      </c>
      <c r="BN110" s="293">
        <f>RC_Summary!$C9</f>
        <v>-0.6</v>
      </c>
      <c r="BO110" s="294">
        <f t="shared" ref="BO110:BO116" si="80">BL110*(1+BM110)</f>
        <v>0</v>
      </c>
      <c r="BP110" s="294">
        <f t="shared" ref="BP110:BP116" si="81">BL110*(1+BN110)</f>
        <v>0</v>
      </c>
      <c r="BQ110" s="305">
        <f t="shared" ref="BQ110:BQ116" si="82">-(BO110-BL110)*BJ110*BK110</f>
        <v>0</v>
      </c>
      <c r="BR110" s="305">
        <f t="shared" ref="BR110:BR116" si="83">-(BP110-BL110)*BJ110*BK110</f>
        <v>0</v>
      </c>
      <c r="BS110" s="472"/>
      <c r="BT110" s="472"/>
      <c r="BU110" s="472"/>
      <c r="BV110" s="472"/>
      <c r="BW110" s="472"/>
      <c r="BX110" s="472"/>
      <c r="BY110" s="472"/>
      <c r="BZ110" s="472"/>
      <c r="CA110" s="472"/>
      <c r="CB110" s="472"/>
      <c r="CC110" s="472"/>
      <c r="CD110" s="472"/>
      <c r="CE110" s="472"/>
      <c r="CF110" s="472"/>
      <c r="CG110" s="472"/>
      <c r="CH110" s="472"/>
      <c r="CI110" s="472"/>
      <c r="CJ110" s="472"/>
      <c r="CK110" s="472"/>
      <c r="CL110" s="472"/>
      <c r="CM110" s="472"/>
      <c r="CN110" s="472"/>
      <c r="CO110" s="472"/>
      <c r="CP110" s="472"/>
      <c r="CQ110" s="472"/>
      <c r="CR110" s="472"/>
      <c r="CS110" s="472"/>
      <c r="CT110" s="472"/>
      <c r="CU110" s="472"/>
      <c r="CV110" s="472"/>
      <c r="CW110" s="472"/>
      <c r="CX110" s="472"/>
      <c r="CY110" s="472"/>
      <c r="CZ110" s="472"/>
      <c r="DA110" s="472"/>
      <c r="DB110" s="472"/>
      <c r="DC110" s="472"/>
      <c r="DD110" s="472"/>
      <c r="DE110" s="472"/>
      <c r="DF110" s="472"/>
      <c r="DG110" s="472"/>
      <c r="DH110" s="472"/>
      <c r="DI110" s="472"/>
      <c r="DJ110" s="472"/>
      <c r="DK110" s="472"/>
      <c r="DL110" s="472"/>
      <c r="DM110" s="472"/>
      <c r="DN110" s="472"/>
      <c r="DO110" s="472"/>
      <c r="DP110" s="472"/>
      <c r="DQ110" s="472"/>
      <c r="DR110" s="472"/>
      <c r="DS110" s="472"/>
      <c r="DT110" s="472"/>
      <c r="DU110" s="472"/>
      <c r="DV110" s="472"/>
      <c r="DW110" s="472"/>
      <c r="DX110" s="472"/>
      <c r="DY110" s="472"/>
      <c r="DZ110" s="472"/>
      <c r="EA110" s="472"/>
      <c r="EB110" s="472"/>
      <c r="EC110" s="472"/>
      <c r="ED110" s="472"/>
      <c r="EE110" s="472"/>
      <c r="EF110" s="472"/>
      <c r="EG110" s="472"/>
      <c r="EH110" s="472"/>
      <c r="EI110" s="472"/>
      <c r="EJ110" s="472"/>
      <c r="EK110" s="472"/>
      <c r="EL110" s="472"/>
      <c r="EM110" s="472"/>
      <c r="EN110" s="472"/>
      <c r="EO110" s="472"/>
      <c r="EP110" s="472"/>
      <c r="EQ110" s="472"/>
      <c r="ER110" s="472"/>
      <c r="ES110" s="472"/>
      <c r="ET110" s="472"/>
      <c r="EU110" s="472"/>
      <c r="EV110" s="472"/>
      <c r="EW110" s="472"/>
      <c r="EX110" s="472"/>
      <c r="EY110" s="472"/>
      <c r="EZ110" s="472"/>
      <c r="FA110" s="472"/>
      <c r="FB110" s="472"/>
      <c r="FC110" s="472"/>
      <c r="FD110" s="472"/>
      <c r="FE110" s="472"/>
      <c r="FF110" s="472"/>
      <c r="FG110" s="472"/>
      <c r="FH110" s="472"/>
      <c r="FI110" s="472"/>
      <c r="FJ110" s="472"/>
      <c r="FK110" s="472"/>
      <c r="FL110" s="472"/>
      <c r="FM110" s="472"/>
      <c r="FN110" s="472"/>
      <c r="FO110" s="472"/>
      <c r="FP110" s="472"/>
      <c r="FQ110" s="472"/>
      <c r="FR110" s="472"/>
      <c r="FS110" s="472"/>
      <c r="FT110" s="472"/>
      <c r="FU110" s="472"/>
      <c r="FV110" s="472"/>
      <c r="FW110" s="472"/>
      <c r="FX110" s="472"/>
      <c r="FY110" s="472"/>
      <c r="FZ110" s="472"/>
      <c r="GA110" s="472"/>
      <c r="GB110" s="472"/>
      <c r="GC110" s="472"/>
      <c r="GD110" s="472"/>
      <c r="GE110" s="472"/>
      <c r="GF110" s="472"/>
      <c r="GG110" s="472"/>
      <c r="GH110" s="472"/>
      <c r="GI110" s="472"/>
      <c r="GJ110" s="472"/>
      <c r="GK110" s="472"/>
      <c r="GL110" s="472"/>
      <c r="GM110" s="472"/>
      <c r="GN110" s="472"/>
      <c r="GO110" s="472"/>
      <c r="GP110" s="472"/>
      <c r="GQ110" s="472"/>
      <c r="GR110" s="472"/>
      <c r="GS110" s="472"/>
      <c r="GT110" s="472"/>
      <c r="GU110" s="472"/>
      <c r="GV110" s="472"/>
      <c r="GW110" s="472"/>
      <c r="GX110" s="472"/>
      <c r="GY110" s="472"/>
      <c r="GZ110" s="472"/>
      <c r="HA110" s="472"/>
      <c r="HB110" s="472"/>
      <c r="HC110" s="472"/>
      <c r="HD110" s="472"/>
      <c r="HE110" s="472"/>
      <c r="HF110" s="472"/>
      <c r="HG110" s="472"/>
      <c r="HH110" s="472"/>
      <c r="HI110" s="472"/>
      <c r="HJ110" s="472"/>
      <c r="HK110" s="472"/>
      <c r="HL110" s="472"/>
      <c r="HM110" s="472"/>
      <c r="HN110" s="472"/>
      <c r="HO110" s="472"/>
      <c r="HP110" s="472"/>
      <c r="HQ110" s="472"/>
      <c r="HR110" s="472"/>
      <c r="HS110" s="472"/>
      <c r="HT110" s="472"/>
      <c r="HU110" s="472"/>
      <c r="HV110" s="472"/>
      <c r="HW110" s="472"/>
      <c r="HX110" s="472"/>
      <c r="HY110" s="472"/>
      <c r="HZ110" s="472"/>
      <c r="IA110" s="472"/>
      <c r="IB110" s="472"/>
      <c r="IC110" s="472"/>
      <c r="ID110" s="472"/>
      <c r="IE110" s="472"/>
      <c r="IF110" s="472"/>
      <c r="IG110" s="472"/>
      <c r="IH110" s="472"/>
      <c r="II110" s="472"/>
      <c r="IJ110" s="472"/>
      <c r="IK110" s="472"/>
      <c r="IL110" s="472"/>
      <c r="IM110" s="472"/>
      <c r="IN110" s="472"/>
      <c r="IO110" s="472"/>
      <c r="IP110" s="472"/>
      <c r="IQ110" s="472"/>
      <c r="IR110" s="472"/>
      <c r="IS110" s="472"/>
      <c r="IT110" s="472"/>
      <c r="IU110" s="472"/>
      <c r="IV110" s="472"/>
      <c r="IW110" s="472"/>
      <c r="IX110" s="472"/>
      <c r="IY110" s="472"/>
      <c r="IZ110" s="472"/>
      <c r="JA110" s="472"/>
      <c r="JB110" s="472"/>
      <c r="JC110" s="472"/>
      <c r="JD110" s="472"/>
      <c r="JE110" s="472"/>
      <c r="JF110" s="472"/>
      <c r="JG110" s="472"/>
      <c r="JH110" s="472"/>
      <c r="JI110" s="472"/>
      <c r="JJ110" s="472"/>
      <c r="JK110" s="472"/>
      <c r="JL110" s="472"/>
      <c r="JM110" s="472"/>
      <c r="JN110" s="472"/>
      <c r="JO110" s="472"/>
      <c r="JP110" s="472"/>
      <c r="JQ110" s="472"/>
      <c r="JR110" s="472"/>
      <c r="JS110" s="472"/>
      <c r="JT110" s="472"/>
      <c r="JU110" s="472"/>
      <c r="JV110" s="472"/>
      <c r="JW110" s="472"/>
      <c r="JX110" s="472"/>
      <c r="JY110" s="472"/>
      <c r="JZ110" s="472"/>
      <c r="KA110" s="472"/>
      <c r="KB110" s="472"/>
      <c r="KC110" s="472"/>
      <c r="KD110" s="472"/>
      <c r="KE110" s="472"/>
      <c r="KF110" s="472"/>
      <c r="KG110" s="472"/>
      <c r="KH110" s="472"/>
      <c r="KI110" s="472"/>
      <c r="KJ110" s="472"/>
      <c r="KK110" s="472"/>
      <c r="KL110" s="472"/>
      <c r="KM110" s="472"/>
      <c r="KN110" s="472"/>
      <c r="KO110" s="472"/>
      <c r="KP110" s="472"/>
      <c r="KQ110" s="472"/>
      <c r="KR110" s="472"/>
      <c r="KS110" s="472"/>
      <c r="KT110" s="472"/>
      <c r="KU110" s="472"/>
      <c r="KV110" s="472"/>
      <c r="KW110" s="472"/>
      <c r="KX110" s="472"/>
      <c r="KY110" s="472"/>
      <c r="KZ110" s="472"/>
      <c r="LA110" s="472"/>
      <c r="LB110" s="472"/>
      <c r="LC110" s="472"/>
      <c r="LD110" s="472"/>
      <c r="LE110" s="472"/>
      <c r="LF110" s="472"/>
      <c r="LG110" s="472"/>
      <c r="LH110" s="472"/>
      <c r="LI110" s="472"/>
      <c r="LJ110" s="472"/>
      <c r="LK110" s="472"/>
      <c r="LL110" s="472"/>
      <c r="LM110" s="472"/>
      <c r="LN110" s="472"/>
      <c r="LO110" s="472"/>
      <c r="LP110" s="472"/>
      <c r="LQ110" s="472"/>
      <c r="LR110" s="472"/>
      <c r="LS110" s="472"/>
      <c r="LT110" s="472"/>
      <c r="LU110" s="472"/>
      <c r="LV110" s="472"/>
      <c r="LW110" s="472"/>
      <c r="LX110" s="472"/>
      <c r="LY110" s="472"/>
      <c r="LZ110" s="472"/>
      <c r="MA110" s="472"/>
      <c r="MB110" s="472"/>
      <c r="MC110" s="472"/>
      <c r="MD110" s="472"/>
      <c r="ME110" s="472"/>
      <c r="MF110" s="472"/>
      <c r="MG110" s="472"/>
      <c r="MH110" s="472"/>
      <c r="MI110" s="472"/>
      <c r="MJ110" s="472"/>
      <c r="MK110" s="472"/>
      <c r="ML110" s="472"/>
      <c r="MM110" s="472"/>
      <c r="MN110" s="472"/>
      <c r="MO110" s="472"/>
      <c r="MP110" s="472"/>
      <c r="MQ110" s="472"/>
      <c r="MR110" s="472"/>
      <c r="MS110" s="472"/>
      <c r="MT110" s="472"/>
      <c r="MU110" s="472"/>
      <c r="MV110" s="472"/>
      <c r="MW110" s="472"/>
      <c r="MX110" s="472"/>
      <c r="MY110" s="472"/>
      <c r="MZ110" s="472"/>
      <c r="NA110" s="472"/>
    </row>
    <row r="111" spans="1:365" s="305" customFormat="1" x14ac:dyDescent="0.3">
      <c r="A111" s="485"/>
      <c r="B111" s="478">
        <v>1</v>
      </c>
      <c r="C111" s="443"/>
      <c r="D111" s="292">
        <f>RFR!$C10</f>
        <v>0</v>
      </c>
      <c r="E111" s="293">
        <f>RC_Summary!$D10</f>
        <v>0.75</v>
      </c>
      <c r="F111" s="293">
        <f>RC_Summary!$C10</f>
        <v>-0.6</v>
      </c>
      <c r="G111" s="294">
        <f t="shared" si="56"/>
        <v>0</v>
      </c>
      <c r="H111" s="294">
        <f t="shared" si="57"/>
        <v>0</v>
      </c>
      <c r="I111" s="391">
        <f t="shared" si="58"/>
        <v>0</v>
      </c>
      <c r="J111" s="391">
        <f t="shared" si="59"/>
        <v>0</v>
      </c>
      <c r="K111" s="69"/>
      <c r="L111" s="157">
        <v>1</v>
      </c>
      <c r="M111" s="443"/>
      <c r="N111" s="292">
        <f>IF(IF(ISBLANK(L$106),0,VLOOKUP(L111,RFR!$B$8:$I$108,VLOOKUP('Market Risk (Interest Rate_MD)'!L$106,RC_Summary!$F$18:$G$24,2,0),0))&lt;0,0,IF(ISBLANK(L$106),0,VLOOKUP(L111,RFR!$B$8:$I$108,VLOOKUP('Market Risk (Interest Rate_MD)'!$L$106,RC_Summary!$F$18:$G$24,2,0),0)))</f>
        <v>0</v>
      </c>
      <c r="O111" s="293">
        <f>RC_Summary!$D10</f>
        <v>0.75</v>
      </c>
      <c r="P111" s="293">
        <f>RC_Summary!$C10</f>
        <v>-0.6</v>
      </c>
      <c r="Q111" s="294">
        <f t="shared" si="60"/>
        <v>0</v>
      </c>
      <c r="R111" s="294">
        <f t="shared" si="61"/>
        <v>0</v>
      </c>
      <c r="S111" s="305">
        <f t="shared" si="62"/>
        <v>0</v>
      </c>
      <c r="T111" s="305">
        <f t="shared" si="63"/>
        <v>0</v>
      </c>
      <c r="U111" s="69"/>
      <c r="V111" s="157">
        <v>1</v>
      </c>
      <c r="W111" s="443"/>
      <c r="X111" s="292">
        <f>IF(IF(ISBLANK(V$106),0,VLOOKUP(V111,RFR!$B$8:$I$108,VLOOKUP('Market Risk (Interest Rate_MD)'!V$106,RC_Summary!$F$18:$G$24,2,0),0))&lt;0,0,IF(ISBLANK(V$106),0,VLOOKUP(V111,RFR!$B$8:$I$108,VLOOKUP('Market Risk (Interest Rate_MD)'!$L$106,RC_Summary!$F$18:$G$24,2,0),0)))</f>
        <v>0</v>
      </c>
      <c r="Y111" s="293">
        <f>RC_Summary!$D10</f>
        <v>0.75</v>
      </c>
      <c r="Z111" s="293">
        <f>RC_Summary!$C10</f>
        <v>-0.6</v>
      </c>
      <c r="AA111" s="294">
        <f t="shared" si="64"/>
        <v>0</v>
      </c>
      <c r="AB111" s="294">
        <f t="shared" si="65"/>
        <v>0</v>
      </c>
      <c r="AC111" s="305">
        <f t="shared" si="66"/>
        <v>0</v>
      </c>
      <c r="AD111" s="305">
        <f t="shared" si="67"/>
        <v>0</v>
      </c>
      <c r="AE111" s="69"/>
      <c r="AF111" s="157">
        <v>1</v>
      </c>
      <c r="AG111" s="443"/>
      <c r="AH111" s="292">
        <f>IF(IF(ISBLANK(AF$106),0,VLOOKUP(AF111,RFR!$B$8:$I$108,VLOOKUP('Market Risk (Interest Rate_MD)'!AF$106,RC_Summary!$F$18:$G$24,2,0),0))&lt;0,0,IF(ISBLANK(AF$106),0,VLOOKUP(AF111,RFR!$B$8:$I$108,VLOOKUP('Market Risk (Interest Rate_MD)'!$L$106,RC_Summary!$F$18:$G$24,2,0),0)))</f>
        <v>0</v>
      </c>
      <c r="AI111" s="293">
        <f>RC_Summary!$D10</f>
        <v>0.75</v>
      </c>
      <c r="AJ111" s="293">
        <f>RC_Summary!$C10</f>
        <v>-0.6</v>
      </c>
      <c r="AK111" s="294">
        <f t="shared" si="68"/>
        <v>0</v>
      </c>
      <c r="AL111" s="294">
        <f t="shared" si="69"/>
        <v>0</v>
      </c>
      <c r="AM111" s="305">
        <f t="shared" si="70"/>
        <v>0</v>
      </c>
      <c r="AN111" s="305">
        <f t="shared" si="71"/>
        <v>0</v>
      </c>
      <c r="AO111" s="69"/>
      <c r="AP111" s="157">
        <v>1</v>
      </c>
      <c r="AQ111" s="443"/>
      <c r="AR111" s="292">
        <f>IF(IF(ISBLANK(AP$106),0,VLOOKUP(AP111,RFR!$B$8:$I$108,VLOOKUP('Market Risk (Interest Rate_MD)'!AP$106,RC_Summary!$F$18:$G$24,2,0),0))&lt;0,0,IF(ISBLANK(AP$106),0,VLOOKUP(AP111,RFR!$B$8:$I$108,VLOOKUP('Market Risk (Interest Rate_MD)'!$L$106,RC_Summary!$F$18:$G$24,2,0),0)))</f>
        <v>0</v>
      </c>
      <c r="AS111" s="293">
        <f>RC_Summary!$D10</f>
        <v>0.75</v>
      </c>
      <c r="AT111" s="293">
        <f>RC_Summary!$C10</f>
        <v>-0.6</v>
      </c>
      <c r="AU111" s="294">
        <f t="shared" si="72"/>
        <v>0</v>
      </c>
      <c r="AV111" s="294">
        <f t="shared" si="73"/>
        <v>0</v>
      </c>
      <c r="AW111" s="305">
        <f t="shared" si="74"/>
        <v>0</v>
      </c>
      <c r="AX111" s="305">
        <f t="shared" si="75"/>
        <v>0</v>
      </c>
      <c r="AY111" s="69"/>
      <c r="AZ111" s="482">
        <v>1</v>
      </c>
      <c r="BA111" s="283"/>
      <c r="BB111" s="292">
        <f>IF(IF(ISBLANK(AZ$106),0,VLOOKUP(AZ111,RFR!$B$8:$I$108,VLOOKUP('Market Risk (Interest Rate_MD)'!AZ$106,RC_Summary!$F$18:$G$24,2,0),0))&lt;0,0,IF(ISBLANK(AZ$106),0,VLOOKUP(AZ111,RFR!$B$8:$I$108,VLOOKUP('Market Risk (Interest Rate_MD)'!$L$106,RC_Summary!$F$18:$G$24,2,0),0)))</f>
        <v>0</v>
      </c>
      <c r="BC111" s="293">
        <f>RC_Summary!$D10</f>
        <v>0.75</v>
      </c>
      <c r="BD111" s="293">
        <f>RC_Summary!$C10</f>
        <v>-0.6</v>
      </c>
      <c r="BE111" s="294">
        <f t="shared" si="76"/>
        <v>0</v>
      </c>
      <c r="BF111" s="294">
        <f t="shared" si="77"/>
        <v>0</v>
      </c>
      <c r="BG111" s="305">
        <f t="shared" si="78"/>
        <v>0</v>
      </c>
      <c r="BH111" s="305">
        <f t="shared" si="79"/>
        <v>0</v>
      </c>
      <c r="BI111" s="69"/>
      <c r="BJ111" s="157">
        <v>1</v>
      </c>
      <c r="BK111" s="283"/>
      <c r="BL111" s="292">
        <f>IF(IF(ISBLANK(BJ$106),0,VLOOKUP(BJ111,RFR!$B$8:$I$108,VLOOKUP('Market Risk (Interest Rate_MD)'!BJ$106,RC_Summary!$F$18:$G$24,2,0),0))&lt;0,0,IF(ISBLANK(BJ$106),0,VLOOKUP(BJ111,RFR!$B$8:$I$108,VLOOKUP('Market Risk (Interest Rate_MD)'!$L$106,RC_Summary!$F$18:$G$24,2,0),0)))</f>
        <v>0</v>
      </c>
      <c r="BM111" s="293">
        <f>RC_Summary!$D10</f>
        <v>0.75</v>
      </c>
      <c r="BN111" s="293">
        <f>RC_Summary!$C10</f>
        <v>-0.6</v>
      </c>
      <c r="BO111" s="294">
        <f t="shared" si="80"/>
        <v>0</v>
      </c>
      <c r="BP111" s="294">
        <f t="shared" si="81"/>
        <v>0</v>
      </c>
      <c r="BQ111" s="305">
        <f t="shared" si="82"/>
        <v>0</v>
      </c>
      <c r="BR111" s="305">
        <f t="shared" si="83"/>
        <v>0</v>
      </c>
      <c r="BS111" s="472"/>
      <c r="BT111" s="472"/>
      <c r="BU111" s="472"/>
      <c r="BV111" s="472"/>
      <c r="BW111" s="472"/>
      <c r="BX111" s="472"/>
      <c r="BY111" s="472"/>
      <c r="BZ111" s="472"/>
      <c r="CA111" s="472"/>
      <c r="CB111" s="472"/>
      <c r="CC111" s="472"/>
      <c r="CD111" s="472"/>
      <c r="CE111" s="472"/>
      <c r="CF111" s="472"/>
      <c r="CG111" s="472"/>
      <c r="CH111" s="472"/>
      <c r="CI111" s="472"/>
      <c r="CJ111" s="472"/>
      <c r="CK111" s="472"/>
      <c r="CL111" s="472"/>
      <c r="CM111" s="472"/>
      <c r="CN111" s="472"/>
      <c r="CO111" s="472"/>
      <c r="CP111" s="472"/>
      <c r="CQ111" s="472"/>
      <c r="CR111" s="472"/>
      <c r="CS111" s="472"/>
      <c r="CT111" s="472"/>
      <c r="CU111" s="472"/>
      <c r="CV111" s="472"/>
      <c r="CW111" s="472"/>
      <c r="CX111" s="472"/>
      <c r="CY111" s="472"/>
      <c r="CZ111" s="472"/>
      <c r="DA111" s="472"/>
      <c r="DB111" s="472"/>
      <c r="DC111" s="472"/>
      <c r="DD111" s="472"/>
      <c r="DE111" s="472"/>
      <c r="DF111" s="472"/>
      <c r="DG111" s="472"/>
      <c r="DH111" s="472"/>
      <c r="DI111" s="472"/>
      <c r="DJ111" s="472"/>
      <c r="DK111" s="472"/>
      <c r="DL111" s="472"/>
      <c r="DM111" s="472"/>
      <c r="DN111" s="472"/>
      <c r="DO111" s="472"/>
      <c r="DP111" s="472"/>
      <c r="DQ111" s="472"/>
      <c r="DR111" s="472"/>
      <c r="DS111" s="472"/>
      <c r="DT111" s="472"/>
      <c r="DU111" s="472"/>
      <c r="DV111" s="472"/>
      <c r="DW111" s="472"/>
      <c r="DX111" s="472"/>
      <c r="DY111" s="472"/>
      <c r="DZ111" s="472"/>
      <c r="EA111" s="472"/>
      <c r="EB111" s="472"/>
      <c r="EC111" s="472"/>
      <c r="ED111" s="472"/>
      <c r="EE111" s="472"/>
      <c r="EF111" s="472"/>
      <c r="EG111" s="472"/>
      <c r="EH111" s="472"/>
      <c r="EI111" s="472"/>
      <c r="EJ111" s="472"/>
      <c r="EK111" s="472"/>
      <c r="EL111" s="472"/>
      <c r="EM111" s="472"/>
      <c r="EN111" s="472"/>
      <c r="EO111" s="472"/>
      <c r="EP111" s="472"/>
      <c r="EQ111" s="472"/>
      <c r="ER111" s="472"/>
      <c r="ES111" s="472"/>
      <c r="ET111" s="472"/>
      <c r="EU111" s="472"/>
      <c r="EV111" s="472"/>
      <c r="EW111" s="472"/>
      <c r="EX111" s="472"/>
      <c r="EY111" s="472"/>
      <c r="EZ111" s="472"/>
      <c r="FA111" s="472"/>
      <c r="FB111" s="472"/>
      <c r="FC111" s="472"/>
      <c r="FD111" s="472"/>
      <c r="FE111" s="472"/>
      <c r="FF111" s="472"/>
      <c r="FG111" s="472"/>
      <c r="FH111" s="472"/>
      <c r="FI111" s="472"/>
      <c r="FJ111" s="472"/>
      <c r="FK111" s="472"/>
      <c r="FL111" s="472"/>
      <c r="FM111" s="472"/>
      <c r="FN111" s="472"/>
      <c r="FO111" s="472"/>
      <c r="FP111" s="472"/>
      <c r="FQ111" s="472"/>
      <c r="FR111" s="472"/>
      <c r="FS111" s="472"/>
      <c r="FT111" s="472"/>
      <c r="FU111" s="472"/>
      <c r="FV111" s="472"/>
      <c r="FW111" s="472"/>
      <c r="FX111" s="472"/>
      <c r="FY111" s="472"/>
      <c r="FZ111" s="472"/>
      <c r="GA111" s="472"/>
      <c r="GB111" s="472"/>
      <c r="GC111" s="472"/>
      <c r="GD111" s="472"/>
      <c r="GE111" s="472"/>
      <c r="GF111" s="472"/>
      <c r="GG111" s="472"/>
      <c r="GH111" s="472"/>
      <c r="GI111" s="472"/>
      <c r="GJ111" s="472"/>
      <c r="GK111" s="472"/>
      <c r="GL111" s="472"/>
      <c r="GM111" s="472"/>
      <c r="GN111" s="472"/>
      <c r="GO111" s="472"/>
      <c r="GP111" s="472"/>
      <c r="GQ111" s="472"/>
      <c r="GR111" s="472"/>
      <c r="GS111" s="472"/>
      <c r="GT111" s="472"/>
      <c r="GU111" s="472"/>
      <c r="GV111" s="472"/>
      <c r="GW111" s="472"/>
      <c r="GX111" s="472"/>
      <c r="GY111" s="472"/>
      <c r="GZ111" s="472"/>
      <c r="HA111" s="472"/>
      <c r="HB111" s="472"/>
      <c r="HC111" s="472"/>
      <c r="HD111" s="472"/>
      <c r="HE111" s="472"/>
      <c r="HF111" s="472"/>
      <c r="HG111" s="472"/>
      <c r="HH111" s="472"/>
      <c r="HI111" s="472"/>
      <c r="HJ111" s="472"/>
      <c r="HK111" s="472"/>
      <c r="HL111" s="472"/>
      <c r="HM111" s="472"/>
      <c r="HN111" s="472"/>
      <c r="HO111" s="472"/>
      <c r="HP111" s="472"/>
      <c r="HQ111" s="472"/>
      <c r="HR111" s="472"/>
      <c r="HS111" s="472"/>
      <c r="HT111" s="472"/>
      <c r="HU111" s="472"/>
      <c r="HV111" s="472"/>
      <c r="HW111" s="472"/>
      <c r="HX111" s="472"/>
      <c r="HY111" s="472"/>
      <c r="HZ111" s="472"/>
      <c r="IA111" s="472"/>
      <c r="IB111" s="472"/>
      <c r="IC111" s="472"/>
      <c r="ID111" s="472"/>
      <c r="IE111" s="472"/>
      <c r="IF111" s="472"/>
      <c r="IG111" s="472"/>
      <c r="IH111" s="472"/>
      <c r="II111" s="472"/>
      <c r="IJ111" s="472"/>
      <c r="IK111" s="472"/>
      <c r="IL111" s="472"/>
      <c r="IM111" s="472"/>
      <c r="IN111" s="472"/>
      <c r="IO111" s="472"/>
      <c r="IP111" s="472"/>
      <c r="IQ111" s="472"/>
      <c r="IR111" s="472"/>
      <c r="IS111" s="472"/>
      <c r="IT111" s="472"/>
      <c r="IU111" s="472"/>
      <c r="IV111" s="472"/>
      <c r="IW111" s="472"/>
      <c r="IX111" s="472"/>
      <c r="IY111" s="472"/>
      <c r="IZ111" s="472"/>
      <c r="JA111" s="472"/>
      <c r="JB111" s="472"/>
      <c r="JC111" s="472"/>
      <c r="JD111" s="472"/>
      <c r="JE111" s="472"/>
      <c r="JF111" s="472"/>
      <c r="JG111" s="472"/>
      <c r="JH111" s="472"/>
      <c r="JI111" s="472"/>
      <c r="JJ111" s="472"/>
      <c r="JK111" s="472"/>
      <c r="JL111" s="472"/>
      <c r="JM111" s="472"/>
      <c r="JN111" s="472"/>
      <c r="JO111" s="472"/>
      <c r="JP111" s="472"/>
      <c r="JQ111" s="472"/>
      <c r="JR111" s="472"/>
      <c r="JS111" s="472"/>
      <c r="JT111" s="472"/>
      <c r="JU111" s="472"/>
      <c r="JV111" s="472"/>
      <c r="JW111" s="472"/>
      <c r="JX111" s="472"/>
      <c r="JY111" s="472"/>
      <c r="JZ111" s="472"/>
      <c r="KA111" s="472"/>
      <c r="KB111" s="472"/>
      <c r="KC111" s="472"/>
      <c r="KD111" s="472"/>
      <c r="KE111" s="472"/>
      <c r="KF111" s="472"/>
      <c r="KG111" s="472"/>
      <c r="KH111" s="472"/>
      <c r="KI111" s="472"/>
      <c r="KJ111" s="472"/>
      <c r="KK111" s="472"/>
      <c r="KL111" s="472"/>
      <c r="KM111" s="472"/>
      <c r="KN111" s="472"/>
      <c r="KO111" s="472"/>
      <c r="KP111" s="472"/>
      <c r="KQ111" s="472"/>
      <c r="KR111" s="472"/>
      <c r="KS111" s="472"/>
      <c r="KT111" s="472"/>
      <c r="KU111" s="472"/>
      <c r="KV111" s="472"/>
      <c r="KW111" s="472"/>
      <c r="KX111" s="472"/>
      <c r="KY111" s="472"/>
      <c r="KZ111" s="472"/>
      <c r="LA111" s="472"/>
      <c r="LB111" s="472"/>
      <c r="LC111" s="472"/>
      <c r="LD111" s="472"/>
      <c r="LE111" s="472"/>
      <c r="LF111" s="472"/>
      <c r="LG111" s="472"/>
      <c r="LH111" s="472"/>
      <c r="LI111" s="472"/>
      <c r="LJ111" s="472"/>
      <c r="LK111" s="472"/>
      <c r="LL111" s="472"/>
      <c r="LM111" s="472"/>
      <c r="LN111" s="472"/>
      <c r="LO111" s="472"/>
      <c r="LP111" s="472"/>
      <c r="LQ111" s="472"/>
      <c r="LR111" s="472"/>
      <c r="LS111" s="472"/>
      <c r="LT111" s="472"/>
      <c r="LU111" s="472"/>
      <c r="LV111" s="472"/>
      <c r="LW111" s="472"/>
      <c r="LX111" s="472"/>
      <c r="LY111" s="472"/>
      <c r="LZ111" s="472"/>
      <c r="MA111" s="472"/>
      <c r="MB111" s="472"/>
      <c r="MC111" s="472"/>
      <c r="MD111" s="472"/>
      <c r="ME111" s="472"/>
      <c r="MF111" s="472"/>
      <c r="MG111" s="472"/>
      <c r="MH111" s="472"/>
      <c r="MI111" s="472"/>
      <c r="MJ111" s="472"/>
      <c r="MK111" s="472"/>
      <c r="ML111" s="472"/>
      <c r="MM111" s="472"/>
      <c r="MN111" s="472"/>
      <c r="MO111" s="472"/>
      <c r="MP111" s="472"/>
      <c r="MQ111" s="472"/>
      <c r="MR111" s="472"/>
      <c r="MS111" s="472"/>
      <c r="MT111" s="472"/>
      <c r="MU111" s="472"/>
      <c r="MV111" s="472"/>
      <c r="MW111" s="472"/>
      <c r="MX111" s="472"/>
      <c r="MY111" s="472"/>
      <c r="MZ111" s="472"/>
      <c r="NA111" s="472"/>
    </row>
    <row r="112" spans="1:365" s="305" customFormat="1" x14ac:dyDescent="0.3">
      <c r="A112" s="485"/>
      <c r="B112" s="478">
        <v>2</v>
      </c>
      <c r="C112" s="443"/>
      <c r="D112" s="292">
        <f>RFR!$C11</f>
        <v>0</v>
      </c>
      <c r="E112" s="293">
        <f>RC_Summary!$D11</f>
        <v>0.75</v>
      </c>
      <c r="F112" s="293">
        <f>RC_Summary!$C11</f>
        <v>-0.6</v>
      </c>
      <c r="G112" s="294">
        <f t="shared" si="56"/>
        <v>0</v>
      </c>
      <c r="H112" s="294">
        <f t="shared" si="57"/>
        <v>0</v>
      </c>
      <c r="I112" s="391">
        <f t="shared" si="58"/>
        <v>0</v>
      </c>
      <c r="J112" s="391">
        <f t="shared" si="59"/>
        <v>0</v>
      </c>
      <c r="K112" s="69"/>
      <c r="L112" s="157">
        <v>2</v>
      </c>
      <c r="M112" s="443"/>
      <c r="N112" s="292">
        <f>IF(IF(ISBLANK(L$106),0,VLOOKUP(L112,RFR!$B$8:$I$108,VLOOKUP('Market Risk (Interest Rate_MD)'!L$106,RC_Summary!$F$18:$G$24,2,0),0))&lt;0,0,IF(ISBLANK(L$106),0,VLOOKUP(L112,RFR!$B$8:$I$108,VLOOKUP('Market Risk (Interest Rate_MD)'!$L$106,RC_Summary!$F$18:$G$24,2,0),0)))</f>
        <v>0</v>
      </c>
      <c r="O112" s="293">
        <f>RC_Summary!$D11</f>
        <v>0.75</v>
      </c>
      <c r="P112" s="293">
        <f>RC_Summary!$C11</f>
        <v>-0.6</v>
      </c>
      <c r="Q112" s="294">
        <f t="shared" si="60"/>
        <v>0</v>
      </c>
      <c r="R112" s="294">
        <f t="shared" si="61"/>
        <v>0</v>
      </c>
      <c r="S112" s="305">
        <f t="shared" si="62"/>
        <v>0</v>
      </c>
      <c r="T112" s="305">
        <f t="shared" si="63"/>
        <v>0</v>
      </c>
      <c r="U112" s="69"/>
      <c r="V112" s="157">
        <v>2</v>
      </c>
      <c r="W112" s="443"/>
      <c r="X112" s="292">
        <f>IF(IF(ISBLANK(V$106),0,VLOOKUP(V112,RFR!$B$8:$I$108,VLOOKUP('Market Risk (Interest Rate_MD)'!V$106,RC_Summary!$F$18:$G$24,2,0),0))&lt;0,0,IF(ISBLANK(V$106),0,VLOOKUP(V112,RFR!$B$8:$I$108,VLOOKUP('Market Risk (Interest Rate_MD)'!$L$106,RC_Summary!$F$18:$G$24,2,0),0)))</f>
        <v>0</v>
      </c>
      <c r="Y112" s="293">
        <f>RC_Summary!$D11</f>
        <v>0.75</v>
      </c>
      <c r="Z112" s="293">
        <f>RC_Summary!$C11</f>
        <v>-0.6</v>
      </c>
      <c r="AA112" s="294">
        <f t="shared" si="64"/>
        <v>0</v>
      </c>
      <c r="AB112" s="294">
        <f t="shared" si="65"/>
        <v>0</v>
      </c>
      <c r="AC112" s="305">
        <f t="shared" si="66"/>
        <v>0</v>
      </c>
      <c r="AD112" s="305">
        <f t="shared" si="67"/>
        <v>0</v>
      </c>
      <c r="AE112" s="69"/>
      <c r="AF112" s="157">
        <v>2</v>
      </c>
      <c r="AG112" s="443"/>
      <c r="AH112" s="292">
        <f>IF(IF(ISBLANK(AF$106),0,VLOOKUP(AF112,RFR!$B$8:$I$108,VLOOKUP('Market Risk (Interest Rate_MD)'!AF$106,RC_Summary!$F$18:$G$24,2,0),0))&lt;0,0,IF(ISBLANK(AF$106),0,VLOOKUP(AF112,RFR!$B$8:$I$108,VLOOKUP('Market Risk (Interest Rate_MD)'!$L$106,RC_Summary!$F$18:$G$24,2,0),0)))</f>
        <v>0</v>
      </c>
      <c r="AI112" s="293">
        <f>RC_Summary!$D11</f>
        <v>0.75</v>
      </c>
      <c r="AJ112" s="293">
        <f>RC_Summary!$C11</f>
        <v>-0.6</v>
      </c>
      <c r="AK112" s="294">
        <f t="shared" si="68"/>
        <v>0</v>
      </c>
      <c r="AL112" s="294">
        <f t="shared" si="69"/>
        <v>0</v>
      </c>
      <c r="AM112" s="305">
        <f t="shared" si="70"/>
        <v>0</v>
      </c>
      <c r="AN112" s="305">
        <f t="shared" si="71"/>
        <v>0</v>
      </c>
      <c r="AO112" s="69"/>
      <c r="AP112" s="157">
        <v>2</v>
      </c>
      <c r="AQ112" s="443"/>
      <c r="AR112" s="292">
        <f>IF(IF(ISBLANK(AP$106),0,VLOOKUP(AP112,RFR!$B$8:$I$108,VLOOKUP('Market Risk (Interest Rate_MD)'!AP$106,RC_Summary!$F$18:$G$24,2,0),0))&lt;0,0,IF(ISBLANK(AP$106),0,VLOOKUP(AP112,RFR!$B$8:$I$108,VLOOKUP('Market Risk (Interest Rate_MD)'!$L$106,RC_Summary!$F$18:$G$24,2,0),0)))</f>
        <v>0</v>
      </c>
      <c r="AS112" s="293">
        <f>RC_Summary!$D11</f>
        <v>0.75</v>
      </c>
      <c r="AT112" s="293">
        <f>RC_Summary!$C11</f>
        <v>-0.6</v>
      </c>
      <c r="AU112" s="294">
        <f t="shared" si="72"/>
        <v>0</v>
      </c>
      <c r="AV112" s="294">
        <f t="shared" si="73"/>
        <v>0</v>
      </c>
      <c r="AW112" s="305">
        <f t="shared" si="74"/>
        <v>0</v>
      </c>
      <c r="AX112" s="305">
        <f t="shared" si="75"/>
        <v>0</v>
      </c>
      <c r="AY112" s="69"/>
      <c r="AZ112" s="482">
        <v>2</v>
      </c>
      <c r="BA112" s="283"/>
      <c r="BB112" s="292">
        <f>IF(IF(ISBLANK(AZ$106),0,VLOOKUP(AZ112,RFR!$B$8:$I$108,VLOOKUP('Market Risk (Interest Rate_MD)'!AZ$106,RC_Summary!$F$18:$G$24,2,0),0))&lt;0,0,IF(ISBLANK(AZ$106),0,VLOOKUP(AZ112,RFR!$B$8:$I$108,VLOOKUP('Market Risk (Interest Rate_MD)'!$L$106,RC_Summary!$F$18:$G$24,2,0),0)))</f>
        <v>0</v>
      </c>
      <c r="BC112" s="293">
        <f>RC_Summary!$D11</f>
        <v>0.75</v>
      </c>
      <c r="BD112" s="293">
        <f>RC_Summary!$C11</f>
        <v>-0.6</v>
      </c>
      <c r="BE112" s="294">
        <f t="shared" si="76"/>
        <v>0</v>
      </c>
      <c r="BF112" s="294">
        <f t="shared" si="77"/>
        <v>0</v>
      </c>
      <c r="BG112" s="305">
        <f t="shared" si="78"/>
        <v>0</v>
      </c>
      <c r="BH112" s="305">
        <f t="shared" si="79"/>
        <v>0</v>
      </c>
      <c r="BI112" s="69"/>
      <c r="BJ112" s="157">
        <v>2</v>
      </c>
      <c r="BK112" s="283"/>
      <c r="BL112" s="292">
        <f>IF(IF(ISBLANK(BJ$106),0,VLOOKUP(BJ112,RFR!$B$8:$I$108,VLOOKUP('Market Risk (Interest Rate_MD)'!BJ$106,RC_Summary!$F$18:$G$24,2,0),0))&lt;0,0,IF(ISBLANK(BJ$106),0,VLOOKUP(BJ112,RFR!$B$8:$I$108,VLOOKUP('Market Risk (Interest Rate_MD)'!$L$106,RC_Summary!$F$18:$G$24,2,0),0)))</f>
        <v>0</v>
      </c>
      <c r="BM112" s="293">
        <f>RC_Summary!$D11</f>
        <v>0.75</v>
      </c>
      <c r="BN112" s="293">
        <f>RC_Summary!$C11</f>
        <v>-0.6</v>
      </c>
      <c r="BO112" s="294">
        <f t="shared" si="80"/>
        <v>0</v>
      </c>
      <c r="BP112" s="294">
        <f t="shared" si="81"/>
        <v>0</v>
      </c>
      <c r="BQ112" s="305">
        <f t="shared" si="82"/>
        <v>0</v>
      </c>
      <c r="BR112" s="305">
        <f t="shared" si="83"/>
        <v>0</v>
      </c>
      <c r="BS112" s="472"/>
      <c r="BT112" s="472"/>
      <c r="BU112" s="472"/>
      <c r="BV112" s="472"/>
      <c r="BW112" s="472"/>
      <c r="BX112" s="472"/>
      <c r="BY112" s="472"/>
      <c r="BZ112" s="472"/>
      <c r="CA112" s="472"/>
      <c r="CB112" s="472"/>
      <c r="CC112" s="472"/>
      <c r="CD112" s="472"/>
      <c r="CE112" s="472"/>
      <c r="CF112" s="472"/>
      <c r="CG112" s="472"/>
      <c r="CH112" s="472"/>
      <c r="CI112" s="472"/>
      <c r="CJ112" s="472"/>
      <c r="CK112" s="472"/>
      <c r="CL112" s="472"/>
      <c r="CM112" s="472"/>
      <c r="CN112" s="472"/>
      <c r="CO112" s="472"/>
      <c r="CP112" s="472"/>
      <c r="CQ112" s="472"/>
      <c r="CR112" s="472"/>
      <c r="CS112" s="472"/>
      <c r="CT112" s="472"/>
      <c r="CU112" s="472"/>
      <c r="CV112" s="472"/>
      <c r="CW112" s="472"/>
      <c r="CX112" s="472"/>
      <c r="CY112" s="472"/>
      <c r="CZ112" s="472"/>
      <c r="DA112" s="472"/>
      <c r="DB112" s="472"/>
      <c r="DC112" s="472"/>
      <c r="DD112" s="472"/>
      <c r="DE112" s="472"/>
      <c r="DF112" s="472"/>
      <c r="DG112" s="472"/>
      <c r="DH112" s="472"/>
      <c r="DI112" s="472"/>
      <c r="DJ112" s="472"/>
      <c r="DK112" s="472"/>
      <c r="DL112" s="472"/>
      <c r="DM112" s="472"/>
      <c r="DN112" s="472"/>
      <c r="DO112" s="472"/>
      <c r="DP112" s="472"/>
      <c r="DQ112" s="472"/>
      <c r="DR112" s="472"/>
      <c r="DS112" s="472"/>
      <c r="DT112" s="472"/>
      <c r="DU112" s="472"/>
      <c r="DV112" s="472"/>
      <c r="DW112" s="472"/>
      <c r="DX112" s="472"/>
      <c r="DY112" s="472"/>
      <c r="DZ112" s="472"/>
      <c r="EA112" s="472"/>
      <c r="EB112" s="472"/>
      <c r="EC112" s="472"/>
      <c r="ED112" s="472"/>
      <c r="EE112" s="472"/>
      <c r="EF112" s="472"/>
      <c r="EG112" s="472"/>
      <c r="EH112" s="472"/>
      <c r="EI112" s="472"/>
      <c r="EJ112" s="472"/>
      <c r="EK112" s="472"/>
      <c r="EL112" s="472"/>
      <c r="EM112" s="472"/>
      <c r="EN112" s="472"/>
      <c r="EO112" s="472"/>
      <c r="EP112" s="472"/>
      <c r="EQ112" s="472"/>
      <c r="ER112" s="472"/>
      <c r="ES112" s="472"/>
      <c r="ET112" s="472"/>
      <c r="EU112" s="472"/>
      <c r="EV112" s="472"/>
      <c r="EW112" s="472"/>
      <c r="EX112" s="472"/>
      <c r="EY112" s="472"/>
      <c r="EZ112" s="472"/>
      <c r="FA112" s="472"/>
      <c r="FB112" s="472"/>
      <c r="FC112" s="472"/>
      <c r="FD112" s="472"/>
      <c r="FE112" s="472"/>
      <c r="FF112" s="472"/>
      <c r="FG112" s="472"/>
      <c r="FH112" s="472"/>
      <c r="FI112" s="472"/>
      <c r="FJ112" s="472"/>
      <c r="FK112" s="472"/>
      <c r="FL112" s="472"/>
      <c r="FM112" s="472"/>
      <c r="FN112" s="472"/>
      <c r="FO112" s="472"/>
      <c r="FP112" s="472"/>
      <c r="FQ112" s="472"/>
      <c r="FR112" s="472"/>
      <c r="FS112" s="472"/>
      <c r="FT112" s="472"/>
      <c r="FU112" s="472"/>
      <c r="FV112" s="472"/>
      <c r="FW112" s="472"/>
      <c r="FX112" s="472"/>
      <c r="FY112" s="472"/>
      <c r="FZ112" s="472"/>
      <c r="GA112" s="472"/>
      <c r="GB112" s="472"/>
      <c r="GC112" s="472"/>
      <c r="GD112" s="472"/>
      <c r="GE112" s="472"/>
      <c r="GF112" s="472"/>
      <c r="GG112" s="472"/>
      <c r="GH112" s="472"/>
      <c r="GI112" s="472"/>
      <c r="GJ112" s="472"/>
      <c r="GK112" s="472"/>
      <c r="GL112" s="472"/>
      <c r="GM112" s="472"/>
      <c r="GN112" s="472"/>
      <c r="GO112" s="472"/>
      <c r="GP112" s="472"/>
      <c r="GQ112" s="472"/>
      <c r="GR112" s="472"/>
      <c r="GS112" s="472"/>
      <c r="GT112" s="472"/>
      <c r="GU112" s="472"/>
      <c r="GV112" s="472"/>
      <c r="GW112" s="472"/>
      <c r="GX112" s="472"/>
      <c r="GY112" s="472"/>
      <c r="GZ112" s="472"/>
      <c r="HA112" s="472"/>
      <c r="HB112" s="472"/>
      <c r="HC112" s="472"/>
      <c r="HD112" s="472"/>
      <c r="HE112" s="472"/>
      <c r="HF112" s="472"/>
      <c r="HG112" s="472"/>
      <c r="HH112" s="472"/>
      <c r="HI112" s="472"/>
      <c r="HJ112" s="472"/>
      <c r="HK112" s="472"/>
      <c r="HL112" s="472"/>
      <c r="HM112" s="472"/>
      <c r="HN112" s="472"/>
      <c r="HO112" s="472"/>
      <c r="HP112" s="472"/>
      <c r="HQ112" s="472"/>
      <c r="HR112" s="472"/>
      <c r="HS112" s="472"/>
      <c r="HT112" s="472"/>
      <c r="HU112" s="472"/>
      <c r="HV112" s="472"/>
      <c r="HW112" s="472"/>
      <c r="HX112" s="472"/>
      <c r="HY112" s="472"/>
      <c r="HZ112" s="472"/>
      <c r="IA112" s="472"/>
      <c r="IB112" s="472"/>
      <c r="IC112" s="472"/>
      <c r="ID112" s="472"/>
      <c r="IE112" s="472"/>
      <c r="IF112" s="472"/>
      <c r="IG112" s="472"/>
      <c r="IH112" s="472"/>
      <c r="II112" s="472"/>
      <c r="IJ112" s="472"/>
      <c r="IK112" s="472"/>
      <c r="IL112" s="472"/>
      <c r="IM112" s="472"/>
      <c r="IN112" s="472"/>
      <c r="IO112" s="472"/>
      <c r="IP112" s="472"/>
      <c r="IQ112" s="472"/>
      <c r="IR112" s="472"/>
      <c r="IS112" s="472"/>
      <c r="IT112" s="472"/>
      <c r="IU112" s="472"/>
      <c r="IV112" s="472"/>
      <c r="IW112" s="472"/>
      <c r="IX112" s="472"/>
      <c r="IY112" s="472"/>
      <c r="IZ112" s="472"/>
      <c r="JA112" s="472"/>
      <c r="JB112" s="472"/>
      <c r="JC112" s="472"/>
      <c r="JD112" s="472"/>
      <c r="JE112" s="472"/>
      <c r="JF112" s="472"/>
      <c r="JG112" s="472"/>
      <c r="JH112" s="472"/>
      <c r="JI112" s="472"/>
      <c r="JJ112" s="472"/>
      <c r="JK112" s="472"/>
      <c r="JL112" s="472"/>
      <c r="JM112" s="472"/>
      <c r="JN112" s="472"/>
      <c r="JO112" s="472"/>
      <c r="JP112" s="472"/>
      <c r="JQ112" s="472"/>
      <c r="JR112" s="472"/>
      <c r="JS112" s="472"/>
      <c r="JT112" s="472"/>
      <c r="JU112" s="472"/>
      <c r="JV112" s="472"/>
      <c r="JW112" s="472"/>
      <c r="JX112" s="472"/>
      <c r="JY112" s="472"/>
      <c r="JZ112" s="472"/>
      <c r="KA112" s="472"/>
      <c r="KB112" s="472"/>
      <c r="KC112" s="472"/>
      <c r="KD112" s="472"/>
      <c r="KE112" s="472"/>
      <c r="KF112" s="472"/>
      <c r="KG112" s="472"/>
      <c r="KH112" s="472"/>
      <c r="KI112" s="472"/>
      <c r="KJ112" s="472"/>
      <c r="KK112" s="472"/>
      <c r="KL112" s="472"/>
      <c r="KM112" s="472"/>
      <c r="KN112" s="472"/>
      <c r="KO112" s="472"/>
      <c r="KP112" s="472"/>
      <c r="KQ112" s="472"/>
      <c r="KR112" s="472"/>
      <c r="KS112" s="472"/>
      <c r="KT112" s="472"/>
      <c r="KU112" s="472"/>
      <c r="KV112" s="472"/>
      <c r="KW112" s="472"/>
      <c r="KX112" s="472"/>
      <c r="KY112" s="472"/>
      <c r="KZ112" s="472"/>
      <c r="LA112" s="472"/>
      <c r="LB112" s="472"/>
      <c r="LC112" s="472"/>
      <c r="LD112" s="472"/>
      <c r="LE112" s="472"/>
      <c r="LF112" s="472"/>
      <c r="LG112" s="472"/>
      <c r="LH112" s="472"/>
      <c r="LI112" s="472"/>
      <c r="LJ112" s="472"/>
      <c r="LK112" s="472"/>
      <c r="LL112" s="472"/>
      <c r="LM112" s="472"/>
      <c r="LN112" s="472"/>
      <c r="LO112" s="472"/>
      <c r="LP112" s="472"/>
      <c r="LQ112" s="472"/>
      <c r="LR112" s="472"/>
      <c r="LS112" s="472"/>
      <c r="LT112" s="472"/>
      <c r="LU112" s="472"/>
      <c r="LV112" s="472"/>
      <c r="LW112" s="472"/>
      <c r="LX112" s="472"/>
      <c r="LY112" s="472"/>
      <c r="LZ112" s="472"/>
      <c r="MA112" s="472"/>
      <c r="MB112" s="472"/>
      <c r="MC112" s="472"/>
      <c r="MD112" s="472"/>
      <c r="ME112" s="472"/>
      <c r="MF112" s="472"/>
      <c r="MG112" s="472"/>
      <c r="MH112" s="472"/>
      <c r="MI112" s="472"/>
      <c r="MJ112" s="472"/>
      <c r="MK112" s="472"/>
      <c r="ML112" s="472"/>
      <c r="MM112" s="472"/>
      <c r="MN112" s="472"/>
      <c r="MO112" s="472"/>
      <c r="MP112" s="472"/>
      <c r="MQ112" s="472"/>
      <c r="MR112" s="472"/>
      <c r="MS112" s="472"/>
      <c r="MT112" s="472"/>
      <c r="MU112" s="472"/>
      <c r="MV112" s="472"/>
      <c r="MW112" s="472"/>
      <c r="MX112" s="472"/>
      <c r="MY112" s="472"/>
      <c r="MZ112" s="472"/>
      <c r="NA112" s="472"/>
    </row>
    <row r="113" spans="1:365" s="305" customFormat="1" x14ac:dyDescent="0.3">
      <c r="A113" s="485"/>
      <c r="B113" s="478">
        <v>3</v>
      </c>
      <c r="C113" s="443"/>
      <c r="D113" s="292">
        <f>RFR!$C12</f>
        <v>0</v>
      </c>
      <c r="E113" s="293">
        <f>RC_Summary!$D12</f>
        <v>0.75</v>
      </c>
      <c r="F113" s="293">
        <f>RC_Summary!$C12</f>
        <v>-0.55000000000000004</v>
      </c>
      <c r="G113" s="294">
        <f t="shared" si="56"/>
        <v>0</v>
      </c>
      <c r="H113" s="294">
        <f t="shared" si="57"/>
        <v>0</v>
      </c>
      <c r="I113" s="391">
        <f t="shared" si="58"/>
        <v>0</v>
      </c>
      <c r="J113" s="391">
        <f t="shared" si="59"/>
        <v>0</v>
      </c>
      <c r="K113" s="69"/>
      <c r="L113" s="157">
        <v>3</v>
      </c>
      <c r="M113" s="443"/>
      <c r="N113" s="292">
        <f>IF(IF(ISBLANK(L$106),0,VLOOKUP(L113,RFR!$B$8:$I$108,VLOOKUP('Market Risk (Interest Rate_MD)'!L$106,RC_Summary!$F$18:$G$24,2,0),0))&lt;0,0,IF(ISBLANK(L$106),0,VLOOKUP(L113,RFR!$B$8:$I$108,VLOOKUP('Market Risk (Interest Rate_MD)'!$L$106,RC_Summary!$F$18:$G$24,2,0),0)))</f>
        <v>0</v>
      </c>
      <c r="O113" s="293">
        <f>RC_Summary!$D12</f>
        <v>0.75</v>
      </c>
      <c r="P113" s="293">
        <f>RC_Summary!$C12</f>
        <v>-0.55000000000000004</v>
      </c>
      <c r="Q113" s="294">
        <f t="shared" si="60"/>
        <v>0</v>
      </c>
      <c r="R113" s="294">
        <f t="shared" si="61"/>
        <v>0</v>
      </c>
      <c r="S113" s="305">
        <f t="shared" si="62"/>
        <v>0</v>
      </c>
      <c r="T113" s="305">
        <f t="shared" si="63"/>
        <v>0</v>
      </c>
      <c r="U113" s="69"/>
      <c r="V113" s="157">
        <v>3</v>
      </c>
      <c r="W113" s="443"/>
      <c r="X113" s="292">
        <f>IF(IF(ISBLANK(V$106),0,VLOOKUP(V113,RFR!$B$8:$I$108,VLOOKUP('Market Risk (Interest Rate_MD)'!V$106,RC_Summary!$F$18:$G$24,2,0),0))&lt;0,0,IF(ISBLANK(V$106),0,VLOOKUP(V113,RFR!$B$8:$I$108,VLOOKUP('Market Risk (Interest Rate_MD)'!$L$106,RC_Summary!$F$18:$G$24,2,0),0)))</f>
        <v>0</v>
      </c>
      <c r="Y113" s="293">
        <f>RC_Summary!$D12</f>
        <v>0.75</v>
      </c>
      <c r="Z113" s="293">
        <f>RC_Summary!$C12</f>
        <v>-0.55000000000000004</v>
      </c>
      <c r="AA113" s="294">
        <f t="shared" si="64"/>
        <v>0</v>
      </c>
      <c r="AB113" s="294">
        <f t="shared" si="65"/>
        <v>0</v>
      </c>
      <c r="AC113" s="305">
        <f t="shared" si="66"/>
        <v>0</v>
      </c>
      <c r="AD113" s="305">
        <f t="shared" si="67"/>
        <v>0</v>
      </c>
      <c r="AE113" s="69"/>
      <c r="AF113" s="157">
        <v>3</v>
      </c>
      <c r="AG113" s="443"/>
      <c r="AH113" s="292">
        <f>IF(IF(ISBLANK(AF$106),0,VLOOKUP(AF113,RFR!$B$8:$I$108,VLOOKUP('Market Risk (Interest Rate_MD)'!AF$106,RC_Summary!$F$18:$G$24,2,0),0))&lt;0,0,IF(ISBLANK(AF$106),0,VLOOKUP(AF113,RFR!$B$8:$I$108,VLOOKUP('Market Risk (Interest Rate_MD)'!$L$106,RC_Summary!$F$18:$G$24,2,0),0)))</f>
        <v>0</v>
      </c>
      <c r="AI113" s="293">
        <f>RC_Summary!$D12</f>
        <v>0.75</v>
      </c>
      <c r="AJ113" s="293">
        <f>RC_Summary!$C12</f>
        <v>-0.55000000000000004</v>
      </c>
      <c r="AK113" s="294">
        <f t="shared" si="68"/>
        <v>0</v>
      </c>
      <c r="AL113" s="294">
        <f t="shared" si="69"/>
        <v>0</v>
      </c>
      <c r="AM113" s="305">
        <f t="shared" si="70"/>
        <v>0</v>
      </c>
      <c r="AN113" s="305">
        <f t="shared" si="71"/>
        <v>0</v>
      </c>
      <c r="AO113" s="69"/>
      <c r="AP113" s="157">
        <v>3</v>
      </c>
      <c r="AQ113" s="443"/>
      <c r="AR113" s="292">
        <f>IF(IF(ISBLANK(AP$106),0,VLOOKUP(AP113,RFR!$B$8:$I$108,VLOOKUP('Market Risk (Interest Rate_MD)'!AP$106,RC_Summary!$F$18:$G$24,2,0),0))&lt;0,0,IF(ISBLANK(AP$106),0,VLOOKUP(AP113,RFR!$B$8:$I$108,VLOOKUP('Market Risk (Interest Rate_MD)'!$L$106,RC_Summary!$F$18:$G$24,2,0),0)))</f>
        <v>0</v>
      </c>
      <c r="AS113" s="293">
        <f>RC_Summary!$D12</f>
        <v>0.75</v>
      </c>
      <c r="AT113" s="293">
        <f>RC_Summary!$C12</f>
        <v>-0.55000000000000004</v>
      </c>
      <c r="AU113" s="294">
        <f t="shared" si="72"/>
        <v>0</v>
      </c>
      <c r="AV113" s="294">
        <f t="shared" si="73"/>
        <v>0</v>
      </c>
      <c r="AW113" s="305">
        <f t="shared" si="74"/>
        <v>0</v>
      </c>
      <c r="AX113" s="305">
        <f t="shared" si="75"/>
        <v>0</v>
      </c>
      <c r="AY113" s="69"/>
      <c r="AZ113" s="482">
        <v>3</v>
      </c>
      <c r="BA113" s="283"/>
      <c r="BB113" s="292">
        <f>IF(IF(ISBLANK(AZ$106),0,VLOOKUP(AZ113,RFR!$B$8:$I$108,VLOOKUP('Market Risk (Interest Rate_MD)'!AZ$106,RC_Summary!$F$18:$G$24,2,0),0))&lt;0,0,IF(ISBLANK(AZ$106),0,VLOOKUP(AZ113,RFR!$B$8:$I$108,VLOOKUP('Market Risk (Interest Rate_MD)'!$L$106,RC_Summary!$F$18:$G$24,2,0),0)))</f>
        <v>0</v>
      </c>
      <c r="BC113" s="293">
        <f>RC_Summary!$D12</f>
        <v>0.75</v>
      </c>
      <c r="BD113" s="293">
        <f>RC_Summary!$C12</f>
        <v>-0.55000000000000004</v>
      </c>
      <c r="BE113" s="294">
        <f t="shared" si="76"/>
        <v>0</v>
      </c>
      <c r="BF113" s="294">
        <f t="shared" si="77"/>
        <v>0</v>
      </c>
      <c r="BG113" s="305">
        <f t="shared" si="78"/>
        <v>0</v>
      </c>
      <c r="BH113" s="305">
        <f t="shared" si="79"/>
        <v>0</v>
      </c>
      <c r="BI113" s="69"/>
      <c r="BJ113" s="157">
        <v>3</v>
      </c>
      <c r="BK113" s="283"/>
      <c r="BL113" s="292">
        <f>IF(IF(ISBLANK(BJ$106),0,VLOOKUP(BJ113,RFR!$B$8:$I$108,VLOOKUP('Market Risk (Interest Rate_MD)'!BJ$106,RC_Summary!$F$18:$G$24,2,0),0))&lt;0,0,IF(ISBLANK(BJ$106),0,VLOOKUP(BJ113,RFR!$B$8:$I$108,VLOOKUP('Market Risk (Interest Rate_MD)'!$L$106,RC_Summary!$F$18:$G$24,2,0),0)))</f>
        <v>0</v>
      </c>
      <c r="BM113" s="293">
        <f>RC_Summary!$D12</f>
        <v>0.75</v>
      </c>
      <c r="BN113" s="293">
        <f>RC_Summary!$C12</f>
        <v>-0.55000000000000004</v>
      </c>
      <c r="BO113" s="294">
        <f t="shared" si="80"/>
        <v>0</v>
      </c>
      <c r="BP113" s="294">
        <f t="shared" si="81"/>
        <v>0</v>
      </c>
      <c r="BQ113" s="305">
        <f t="shared" si="82"/>
        <v>0</v>
      </c>
      <c r="BR113" s="305">
        <f t="shared" si="83"/>
        <v>0</v>
      </c>
      <c r="BS113" s="472"/>
      <c r="BT113" s="472"/>
      <c r="BU113" s="472"/>
      <c r="BV113" s="472"/>
      <c r="BW113" s="472"/>
      <c r="BX113" s="472"/>
      <c r="BY113" s="472"/>
      <c r="BZ113" s="472"/>
      <c r="CA113" s="472"/>
      <c r="CB113" s="472"/>
      <c r="CC113" s="472"/>
      <c r="CD113" s="472"/>
      <c r="CE113" s="472"/>
      <c r="CF113" s="472"/>
      <c r="CG113" s="472"/>
      <c r="CH113" s="472"/>
      <c r="CI113" s="472"/>
      <c r="CJ113" s="472"/>
      <c r="CK113" s="472"/>
      <c r="CL113" s="472"/>
      <c r="CM113" s="472"/>
      <c r="CN113" s="472"/>
      <c r="CO113" s="472"/>
      <c r="CP113" s="472"/>
      <c r="CQ113" s="472"/>
      <c r="CR113" s="472"/>
      <c r="CS113" s="472"/>
      <c r="CT113" s="472"/>
      <c r="CU113" s="472"/>
      <c r="CV113" s="472"/>
      <c r="CW113" s="472"/>
      <c r="CX113" s="472"/>
      <c r="CY113" s="472"/>
      <c r="CZ113" s="472"/>
      <c r="DA113" s="472"/>
      <c r="DB113" s="472"/>
      <c r="DC113" s="472"/>
      <c r="DD113" s="472"/>
      <c r="DE113" s="472"/>
      <c r="DF113" s="472"/>
      <c r="DG113" s="472"/>
      <c r="DH113" s="472"/>
      <c r="DI113" s="472"/>
      <c r="DJ113" s="472"/>
      <c r="DK113" s="472"/>
      <c r="DL113" s="472"/>
      <c r="DM113" s="472"/>
      <c r="DN113" s="472"/>
      <c r="DO113" s="472"/>
      <c r="DP113" s="472"/>
      <c r="DQ113" s="472"/>
      <c r="DR113" s="472"/>
      <c r="DS113" s="472"/>
      <c r="DT113" s="472"/>
      <c r="DU113" s="472"/>
      <c r="DV113" s="472"/>
      <c r="DW113" s="472"/>
      <c r="DX113" s="472"/>
      <c r="DY113" s="472"/>
      <c r="DZ113" s="472"/>
      <c r="EA113" s="472"/>
      <c r="EB113" s="472"/>
      <c r="EC113" s="472"/>
      <c r="ED113" s="472"/>
      <c r="EE113" s="472"/>
      <c r="EF113" s="472"/>
      <c r="EG113" s="472"/>
      <c r="EH113" s="472"/>
      <c r="EI113" s="472"/>
      <c r="EJ113" s="472"/>
      <c r="EK113" s="472"/>
      <c r="EL113" s="472"/>
      <c r="EM113" s="472"/>
      <c r="EN113" s="472"/>
      <c r="EO113" s="472"/>
      <c r="EP113" s="472"/>
      <c r="EQ113" s="472"/>
      <c r="ER113" s="472"/>
      <c r="ES113" s="472"/>
      <c r="ET113" s="472"/>
      <c r="EU113" s="472"/>
      <c r="EV113" s="472"/>
      <c r="EW113" s="472"/>
      <c r="EX113" s="472"/>
      <c r="EY113" s="472"/>
      <c r="EZ113" s="472"/>
      <c r="FA113" s="472"/>
      <c r="FB113" s="472"/>
      <c r="FC113" s="472"/>
      <c r="FD113" s="472"/>
      <c r="FE113" s="472"/>
      <c r="FF113" s="472"/>
      <c r="FG113" s="472"/>
      <c r="FH113" s="472"/>
      <c r="FI113" s="472"/>
      <c r="FJ113" s="472"/>
      <c r="FK113" s="472"/>
      <c r="FL113" s="472"/>
      <c r="FM113" s="472"/>
      <c r="FN113" s="472"/>
      <c r="FO113" s="472"/>
      <c r="FP113" s="472"/>
      <c r="FQ113" s="472"/>
      <c r="FR113" s="472"/>
      <c r="FS113" s="472"/>
      <c r="FT113" s="472"/>
      <c r="FU113" s="472"/>
      <c r="FV113" s="472"/>
      <c r="FW113" s="472"/>
      <c r="FX113" s="472"/>
      <c r="FY113" s="472"/>
      <c r="FZ113" s="472"/>
      <c r="GA113" s="472"/>
      <c r="GB113" s="472"/>
      <c r="GC113" s="472"/>
      <c r="GD113" s="472"/>
      <c r="GE113" s="472"/>
      <c r="GF113" s="472"/>
      <c r="GG113" s="472"/>
      <c r="GH113" s="472"/>
      <c r="GI113" s="472"/>
      <c r="GJ113" s="472"/>
      <c r="GK113" s="472"/>
      <c r="GL113" s="472"/>
      <c r="GM113" s="472"/>
      <c r="GN113" s="472"/>
      <c r="GO113" s="472"/>
      <c r="GP113" s="472"/>
      <c r="GQ113" s="472"/>
      <c r="GR113" s="472"/>
      <c r="GS113" s="472"/>
      <c r="GT113" s="472"/>
      <c r="GU113" s="472"/>
      <c r="GV113" s="472"/>
      <c r="GW113" s="472"/>
      <c r="GX113" s="472"/>
      <c r="GY113" s="472"/>
      <c r="GZ113" s="472"/>
      <c r="HA113" s="472"/>
      <c r="HB113" s="472"/>
      <c r="HC113" s="472"/>
      <c r="HD113" s="472"/>
      <c r="HE113" s="472"/>
      <c r="HF113" s="472"/>
      <c r="HG113" s="472"/>
      <c r="HH113" s="472"/>
      <c r="HI113" s="472"/>
      <c r="HJ113" s="472"/>
      <c r="HK113" s="472"/>
      <c r="HL113" s="472"/>
      <c r="HM113" s="472"/>
      <c r="HN113" s="472"/>
      <c r="HO113" s="472"/>
      <c r="HP113" s="472"/>
      <c r="HQ113" s="472"/>
      <c r="HR113" s="472"/>
      <c r="HS113" s="472"/>
      <c r="HT113" s="472"/>
      <c r="HU113" s="472"/>
      <c r="HV113" s="472"/>
      <c r="HW113" s="472"/>
      <c r="HX113" s="472"/>
      <c r="HY113" s="472"/>
      <c r="HZ113" s="472"/>
      <c r="IA113" s="472"/>
      <c r="IB113" s="472"/>
      <c r="IC113" s="472"/>
      <c r="ID113" s="472"/>
      <c r="IE113" s="472"/>
      <c r="IF113" s="472"/>
      <c r="IG113" s="472"/>
      <c r="IH113" s="472"/>
      <c r="II113" s="472"/>
      <c r="IJ113" s="472"/>
      <c r="IK113" s="472"/>
      <c r="IL113" s="472"/>
      <c r="IM113" s="472"/>
      <c r="IN113" s="472"/>
      <c r="IO113" s="472"/>
      <c r="IP113" s="472"/>
      <c r="IQ113" s="472"/>
      <c r="IR113" s="472"/>
      <c r="IS113" s="472"/>
      <c r="IT113" s="472"/>
      <c r="IU113" s="472"/>
      <c r="IV113" s="472"/>
      <c r="IW113" s="472"/>
      <c r="IX113" s="472"/>
      <c r="IY113" s="472"/>
      <c r="IZ113" s="472"/>
      <c r="JA113" s="472"/>
      <c r="JB113" s="472"/>
      <c r="JC113" s="472"/>
      <c r="JD113" s="472"/>
      <c r="JE113" s="472"/>
      <c r="JF113" s="472"/>
      <c r="JG113" s="472"/>
      <c r="JH113" s="472"/>
      <c r="JI113" s="472"/>
      <c r="JJ113" s="472"/>
      <c r="JK113" s="472"/>
      <c r="JL113" s="472"/>
      <c r="JM113" s="472"/>
      <c r="JN113" s="472"/>
      <c r="JO113" s="472"/>
      <c r="JP113" s="472"/>
      <c r="JQ113" s="472"/>
      <c r="JR113" s="472"/>
      <c r="JS113" s="472"/>
      <c r="JT113" s="472"/>
      <c r="JU113" s="472"/>
      <c r="JV113" s="472"/>
      <c r="JW113" s="472"/>
      <c r="JX113" s="472"/>
      <c r="JY113" s="472"/>
      <c r="JZ113" s="472"/>
      <c r="KA113" s="472"/>
      <c r="KB113" s="472"/>
      <c r="KC113" s="472"/>
      <c r="KD113" s="472"/>
      <c r="KE113" s="472"/>
      <c r="KF113" s="472"/>
      <c r="KG113" s="472"/>
      <c r="KH113" s="472"/>
      <c r="KI113" s="472"/>
      <c r="KJ113" s="472"/>
      <c r="KK113" s="472"/>
      <c r="KL113" s="472"/>
      <c r="KM113" s="472"/>
      <c r="KN113" s="472"/>
      <c r="KO113" s="472"/>
      <c r="KP113" s="472"/>
      <c r="KQ113" s="472"/>
      <c r="KR113" s="472"/>
      <c r="KS113" s="472"/>
      <c r="KT113" s="472"/>
      <c r="KU113" s="472"/>
      <c r="KV113" s="472"/>
      <c r="KW113" s="472"/>
      <c r="KX113" s="472"/>
      <c r="KY113" s="472"/>
      <c r="KZ113" s="472"/>
      <c r="LA113" s="472"/>
      <c r="LB113" s="472"/>
      <c r="LC113" s="472"/>
      <c r="LD113" s="472"/>
      <c r="LE113" s="472"/>
      <c r="LF113" s="472"/>
      <c r="LG113" s="472"/>
      <c r="LH113" s="472"/>
      <c r="LI113" s="472"/>
      <c r="LJ113" s="472"/>
      <c r="LK113" s="472"/>
      <c r="LL113" s="472"/>
      <c r="LM113" s="472"/>
      <c r="LN113" s="472"/>
      <c r="LO113" s="472"/>
      <c r="LP113" s="472"/>
      <c r="LQ113" s="472"/>
      <c r="LR113" s="472"/>
      <c r="LS113" s="472"/>
      <c r="LT113" s="472"/>
      <c r="LU113" s="472"/>
      <c r="LV113" s="472"/>
      <c r="LW113" s="472"/>
      <c r="LX113" s="472"/>
      <c r="LY113" s="472"/>
      <c r="LZ113" s="472"/>
      <c r="MA113" s="472"/>
      <c r="MB113" s="472"/>
      <c r="MC113" s="472"/>
      <c r="MD113" s="472"/>
      <c r="ME113" s="472"/>
      <c r="MF113" s="472"/>
      <c r="MG113" s="472"/>
      <c r="MH113" s="472"/>
      <c r="MI113" s="472"/>
      <c r="MJ113" s="472"/>
      <c r="MK113" s="472"/>
      <c r="ML113" s="472"/>
      <c r="MM113" s="472"/>
      <c r="MN113" s="472"/>
      <c r="MO113" s="472"/>
      <c r="MP113" s="472"/>
      <c r="MQ113" s="472"/>
      <c r="MR113" s="472"/>
      <c r="MS113" s="472"/>
      <c r="MT113" s="472"/>
      <c r="MU113" s="472"/>
      <c r="MV113" s="472"/>
      <c r="MW113" s="472"/>
      <c r="MX113" s="472"/>
      <c r="MY113" s="472"/>
      <c r="MZ113" s="472"/>
      <c r="NA113" s="472"/>
    </row>
    <row r="114" spans="1:365" s="305" customFormat="1" x14ac:dyDescent="0.3">
      <c r="A114" s="485"/>
      <c r="B114" s="478">
        <v>4</v>
      </c>
      <c r="C114" s="443"/>
      <c r="D114" s="292">
        <f>RFR!$C13</f>
        <v>0</v>
      </c>
      <c r="E114" s="293">
        <f>RC_Summary!$D13</f>
        <v>0.75</v>
      </c>
      <c r="F114" s="293">
        <f>RC_Summary!$C13</f>
        <v>-0.55000000000000004</v>
      </c>
      <c r="G114" s="294">
        <f t="shared" si="56"/>
        <v>0</v>
      </c>
      <c r="H114" s="294">
        <f t="shared" si="57"/>
        <v>0</v>
      </c>
      <c r="I114" s="391">
        <f t="shared" si="58"/>
        <v>0</v>
      </c>
      <c r="J114" s="391">
        <f t="shared" si="59"/>
        <v>0</v>
      </c>
      <c r="K114" s="69"/>
      <c r="L114" s="157">
        <v>4</v>
      </c>
      <c r="M114" s="443"/>
      <c r="N114" s="292">
        <f>IF(IF(ISBLANK(L$106),0,VLOOKUP(L114,RFR!$B$8:$I$108,VLOOKUP('Market Risk (Interest Rate_MD)'!L$106,RC_Summary!$F$18:$G$24,2,0),0))&lt;0,0,IF(ISBLANK(L$106),0,VLOOKUP(L114,RFR!$B$8:$I$108,VLOOKUP('Market Risk (Interest Rate_MD)'!$L$106,RC_Summary!$F$18:$G$24,2,0),0)))</f>
        <v>0</v>
      </c>
      <c r="O114" s="293">
        <f>RC_Summary!$D13</f>
        <v>0.75</v>
      </c>
      <c r="P114" s="293">
        <f>RC_Summary!$C13</f>
        <v>-0.55000000000000004</v>
      </c>
      <c r="Q114" s="294">
        <f t="shared" si="60"/>
        <v>0</v>
      </c>
      <c r="R114" s="294">
        <f t="shared" si="61"/>
        <v>0</v>
      </c>
      <c r="S114" s="305">
        <f t="shared" si="62"/>
        <v>0</v>
      </c>
      <c r="T114" s="305">
        <f t="shared" si="63"/>
        <v>0</v>
      </c>
      <c r="U114" s="69"/>
      <c r="V114" s="157">
        <v>4</v>
      </c>
      <c r="W114" s="443"/>
      <c r="X114" s="292">
        <f>IF(IF(ISBLANK(V$106),0,VLOOKUP(V114,RFR!$B$8:$I$108,VLOOKUP('Market Risk (Interest Rate_MD)'!V$106,RC_Summary!$F$18:$G$24,2,0),0))&lt;0,0,IF(ISBLANK(V$106),0,VLOOKUP(V114,RFR!$B$8:$I$108,VLOOKUP('Market Risk (Interest Rate_MD)'!$L$106,RC_Summary!$F$18:$G$24,2,0),0)))</f>
        <v>0</v>
      </c>
      <c r="Y114" s="293">
        <f>RC_Summary!$D13</f>
        <v>0.75</v>
      </c>
      <c r="Z114" s="293">
        <f>RC_Summary!$C13</f>
        <v>-0.55000000000000004</v>
      </c>
      <c r="AA114" s="294">
        <f t="shared" si="64"/>
        <v>0</v>
      </c>
      <c r="AB114" s="294">
        <f t="shared" si="65"/>
        <v>0</v>
      </c>
      <c r="AC114" s="305">
        <f t="shared" si="66"/>
        <v>0</v>
      </c>
      <c r="AD114" s="305">
        <f t="shared" si="67"/>
        <v>0</v>
      </c>
      <c r="AE114" s="69"/>
      <c r="AF114" s="157">
        <v>4</v>
      </c>
      <c r="AG114" s="443"/>
      <c r="AH114" s="292">
        <f>IF(IF(ISBLANK(AF$106),0,VLOOKUP(AF114,RFR!$B$8:$I$108,VLOOKUP('Market Risk (Interest Rate_MD)'!AF$106,RC_Summary!$F$18:$G$24,2,0),0))&lt;0,0,IF(ISBLANK(AF$106),0,VLOOKUP(AF114,RFR!$B$8:$I$108,VLOOKUP('Market Risk (Interest Rate_MD)'!$L$106,RC_Summary!$F$18:$G$24,2,0),0)))</f>
        <v>0</v>
      </c>
      <c r="AI114" s="293">
        <f>RC_Summary!$D13</f>
        <v>0.75</v>
      </c>
      <c r="AJ114" s="293">
        <f>RC_Summary!$C13</f>
        <v>-0.55000000000000004</v>
      </c>
      <c r="AK114" s="294">
        <f t="shared" si="68"/>
        <v>0</v>
      </c>
      <c r="AL114" s="294">
        <f t="shared" si="69"/>
        <v>0</v>
      </c>
      <c r="AM114" s="305">
        <f t="shared" si="70"/>
        <v>0</v>
      </c>
      <c r="AN114" s="305">
        <f t="shared" si="71"/>
        <v>0</v>
      </c>
      <c r="AO114" s="69"/>
      <c r="AP114" s="157">
        <v>4</v>
      </c>
      <c r="AQ114" s="443"/>
      <c r="AR114" s="292">
        <f>IF(IF(ISBLANK(AP$106),0,VLOOKUP(AP114,RFR!$B$8:$I$108,VLOOKUP('Market Risk (Interest Rate_MD)'!AP$106,RC_Summary!$F$18:$G$24,2,0),0))&lt;0,0,IF(ISBLANK(AP$106),0,VLOOKUP(AP114,RFR!$B$8:$I$108,VLOOKUP('Market Risk (Interest Rate_MD)'!$L$106,RC_Summary!$F$18:$G$24,2,0),0)))</f>
        <v>0</v>
      </c>
      <c r="AS114" s="293">
        <f>RC_Summary!$D13</f>
        <v>0.75</v>
      </c>
      <c r="AT114" s="293">
        <f>RC_Summary!$C13</f>
        <v>-0.55000000000000004</v>
      </c>
      <c r="AU114" s="294">
        <f t="shared" si="72"/>
        <v>0</v>
      </c>
      <c r="AV114" s="294">
        <f t="shared" si="73"/>
        <v>0</v>
      </c>
      <c r="AW114" s="305">
        <f t="shared" si="74"/>
        <v>0</v>
      </c>
      <c r="AX114" s="305">
        <f t="shared" si="75"/>
        <v>0</v>
      </c>
      <c r="AY114" s="69"/>
      <c r="AZ114" s="482">
        <v>4</v>
      </c>
      <c r="BA114" s="283"/>
      <c r="BB114" s="292">
        <f>IF(IF(ISBLANK(AZ$106),0,VLOOKUP(AZ114,RFR!$B$8:$I$108,VLOOKUP('Market Risk (Interest Rate_MD)'!AZ$106,RC_Summary!$F$18:$G$24,2,0),0))&lt;0,0,IF(ISBLANK(AZ$106),0,VLOOKUP(AZ114,RFR!$B$8:$I$108,VLOOKUP('Market Risk (Interest Rate_MD)'!$L$106,RC_Summary!$F$18:$G$24,2,0),0)))</f>
        <v>0</v>
      </c>
      <c r="BC114" s="293">
        <f>RC_Summary!$D13</f>
        <v>0.75</v>
      </c>
      <c r="BD114" s="293">
        <f>RC_Summary!$C13</f>
        <v>-0.55000000000000004</v>
      </c>
      <c r="BE114" s="294">
        <f t="shared" si="76"/>
        <v>0</v>
      </c>
      <c r="BF114" s="294">
        <f t="shared" si="77"/>
        <v>0</v>
      </c>
      <c r="BG114" s="305">
        <f t="shared" si="78"/>
        <v>0</v>
      </c>
      <c r="BH114" s="305">
        <f t="shared" si="79"/>
        <v>0</v>
      </c>
      <c r="BI114" s="69"/>
      <c r="BJ114" s="157">
        <v>4</v>
      </c>
      <c r="BK114" s="283"/>
      <c r="BL114" s="292">
        <f>IF(IF(ISBLANK(BJ$106),0,VLOOKUP(BJ114,RFR!$B$8:$I$108,VLOOKUP('Market Risk (Interest Rate_MD)'!BJ$106,RC_Summary!$F$18:$G$24,2,0),0))&lt;0,0,IF(ISBLANK(BJ$106),0,VLOOKUP(BJ114,RFR!$B$8:$I$108,VLOOKUP('Market Risk (Interest Rate_MD)'!$L$106,RC_Summary!$F$18:$G$24,2,0),0)))</f>
        <v>0</v>
      </c>
      <c r="BM114" s="293">
        <f>RC_Summary!$D13</f>
        <v>0.75</v>
      </c>
      <c r="BN114" s="293">
        <f>RC_Summary!$C13</f>
        <v>-0.55000000000000004</v>
      </c>
      <c r="BO114" s="294">
        <f t="shared" si="80"/>
        <v>0</v>
      </c>
      <c r="BP114" s="294">
        <f t="shared" si="81"/>
        <v>0</v>
      </c>
      <c r="BQ114" s="305">
        <f t="shared" si="82"/>
        <v>0</v>
      </c>
      <c r="BR114" s="305">
        <f t="shared" si="83"/>
        <v>0</v>
      </c>
      <c r="BS114" s="472"/>
      <c r="BT114" s="472"/>
      <c r="BU114" s="472"/>
      <c r="BV114" s="472"/>
      <c r="BW114" s="472"/>
      <c r="BX114" s="472"/>
      <c r="BY114" s="472"/>
      <c r="BZ114" s="472"/>
      <c r="CA114" s="472"/>
      <c r="CB114" s="472"/>
      <c r="CC114" s="472"/>
      <c r="CD114" s="472"/>
      <c r="CE114" s="472"/>
      <c r="CF114" s="472"/>
      <c r="CG114" s="472"/>
      <c r="CH114" s="472"/>
      <c r="CI114" s="472"/>
      <c r="CJ114" s="472"/>
      <c r="CK114" s="472"/>
      <c r="CL114" s="472"/>
      <c r="CM114" s="472"/>
      <c r="CN114" s="472"/>
      <c r="CO114" s="472"/>
      <c r="CP114" s="472"/>
      <c r="CQ114" s="472"/>
      <c r="CR114" s="472"/>
      <c r="CS114" s="472"/>
      <c r="CT114" s="472"/>
      <c r="CU114" s="472"/>
      <c r="CV114" s="472"/>
      <c r="CW114" s="472"/>
      <c r="CX114" s="472"/>
      <c r="CY114" s="472"/>
      <c r="CZ114" s="472"/>
      <c r="DA114" s="472"/>
      <c r="DB114" s="472"/>
      <c r="DC114" s="472"/>
      <c r="DD114" s="472"/>
      <c r="DE114" s="472"/>
      <c r="DF114" s="472"/>
      <c r="DG114" s="472"/>
      <c r="DH114" s="472"/>
      <c r="DI114" s="472"/>
      <c r="DJ114" s="472"/>
      <c r="DK114" s="472"/>
      <c r="DL114" s="472"/>
      <c r="DM114" s="472"/>
      <c r="DN114" s="472"/>
      <c r="DO114" s="472"/>
      <c r="DP114" s="472"/>
      <c r="DQ114" s="472"/>
      <c r="DR114" s="472"/>
      <c r="DS114" s="472"/>
      <c r="DT114" s="472"/>
      <c r="DU114" s="472"/>
      <c r="DV114" s="472"/>
      <c r="DW114" s="472"/>
      <c r="DX114" s="472"/>
      <c r="DY114" s="472"/>
      <c r="DZ114" s="472"/>
      <c r="EA114" s="472"/>
      <c r="EB114" s="472"/>
      <c r="EC114" s="472"/>
      <c r="ED114" s="472"/>
      <c r="EE114" s="472"/>
      <c r="EF114" s="472"/>
      <c r="EG114" s="472"/>
      <c r="EH114" s="472"/>
      <c r="EI114" s="472"/>
      <c r="EJ114" s="472"/>
      <c r="EK114" s="472"/>
      <c r="EL114" s="472"/>
      <c r="EM114" s="472"/>
      <c r="EN114" s="472"/>
      <c r="EO114" s="472"/>
      <c r="EP114" s="472"/>
      <c r="EQ114" s="472"/>
      <c r="ER114" s="472"/>
      <c r="ES114" s="472"/>
      <c r="ET114" s="472"/>
      <c r="EU114" s="472"/>
      <c r="EV114" s="472"/>
      <c r="EW114" s="472"/>
      <c r="EX114" s="472"/>
      <c r="EY114" s="472"/>
      <c r="EZ114" s="472"/>
      <c r="FA114" s="472"/>
      <c r="FB114" s="472"/>
      <c r="FC114" s="472"/>
      <c r="FD114" s="472"/>
      <c r="FE114" s="472"/>
      <c r="FF114" s="472"/>
      <c r="FG114" s="472"/>
      <c r="FH114" s="472"/>
      <c r="FI114" s="472"/>
      <c r="FJ114" s="472"/>
      <c r="FK114" s="472"/>
      <c r="FL114" s="472"/>
      <c r="FM114" s="472"/>
      <c r="FN114" s="472"/>
      <c r="FO114" s="472"/>
      <c r="FP114" s="472"/>
      <c r="FQ114" s="472"/>
      <c r="FR114" s="472"/>
      <c r="FS114" s="472"/>
      <c r="FT114" s="472"/>
      <c r="FU114" s="472"/>
      <c r="FV114" s="472"/>
      <c r="FW114" s="472"/>
      <c r="FX114" s="472"/>
      <c r="FY114" s="472"/>
      <c r="FZ114" s="472"/>
      <c r="GA114" s="472"/>
      <c r="GB114" s="472"/>
      <c r="GC114" s="472"/>
      <c r="GD114" s="472"/>
      <c r="GE114" s="472"/>
      <c r="GF114" s="472"/>
      <c r="GG114" s="472"/>
      <c r="GH114" s="472"/>
      <c r="GI114" s="472"/>
      <c r="GJ114" s="472"/>
      <c r="GK114" s="472"/>
      <c r="GL114" s="472"/>
      <c r="GM114" s="472"/>
      <c r="GN114" s="472"/>
      <c r="GO114" s="472"/>
      <c r="GP114" s="472"/>
      <c r="GQ114" s="472"/>
      <c r="GR114" s="472"/>
      <c r="GS114" s="472"/>
      <c r="GT114" s="472"/>
      <c r="GU114" s="472"/>
      <c r="GV114" s="472"/>
      <c r="GW114" s="472"/>
      <c r="GX114" s="472"/>
      <c r="GY114" s="472"/>
      <c r="GZ114" s="472"/>
      <c r="HA114" s="472"/>
      <c r="HB114" s="472"/>
      <c r="HC114" s="472"/>
      <c r="HD114" s="472"/>
      <c r="HE114" s="472"/>
      <c r="HF114" s="472"/>
      <c r="HG114" s="472"/>
      <c r="HH114" s="472"/>
      <c r="HI114" s="472"/>
      <c r="HJ114" s="472"/>
      <c r="HK114" s="472"/>
      <c r="HL114" s="472"/>
      <c r="HM114" s="472"/>
      <c r="HN114" s="472"/>
      <c r="HO114" s="472"/>
      <c r="HP114" s="472"/>
      <c r="HQ114" s="472"/>
      <c r="HR114" s="472"/>
      <c r="HS114" s="472"/>
      <c r="HT114" s="472"/>
      <c r="HU114" s="472"/>
      <c r="HV114" s="472"/>
      <c r="HW114" s="472"/>
      <c r="HX114" s="472"/>
      <c r="HY114" s="472"/>
      <c r="HZ114" s="472"/>
      <c r="IA114" s="472"/>
      <c r="IB114" s="472"/>
      <c r="IC114" s="472"/>
      <c r="ID114" s="472"/>
      <c r="IE114" s="472"/>
      <c r="IF114" s="472"/>
      <c r="IG114" s="472"/>
      <c r="IH114" s="472"/>
      <c r="II114" s="472"/>
      <c r="IJ114" s="472"/>
      <c r="IK114" s="472"/>
      <c r="IL114" s="472"/>
      <c r="IM114" s="472"/>
      <c r="IN114" s="472"/>
      <c r="IO114" s="472"/>
      <c r="IP114" s="472"/>
      <c r="IQ114" s="472"/>
      <c r="IR114" s="472"/>
      <c r="IS114" s="472"/>
      <c r="IT114" s="472"/>
      <c r="IU114" s="472"/>
      <c r="IV114" s="472"/>
      <c r="IW114" s="472"/>
      <c r="IX114" s="472"/>
      <c r="IY114" s="472"/>
      <c r="IZ114" s="472"/>
      <c r="JA114" s="472"/>
      <c r="JB114" s="472"/>
      <c r="JC114" s="472"/>
      <c r="JD114" s="472"/>
      <c r="JE114" s="472"/>
      <c r="JF114" s="472"/>
      <c r="JG114" s="472"/>
      <c r="JH114" s="472"/>
      <c r="JI114" s="472"/>
      <c r="JJ114" s="472"/>
      <c r="JK114" s="472"/>
      <c r="JL114" s="472"/>
      <c r="JM114" s="472"/>
      <c r="JN114" s="472"/>
      <c r="JO114" s="472"/>
      <c r="JP114" s="472"/>
      <c r="JQ114" s="472"/>
      <c r="JR114" s="472"/>
      <c r="JS114" s="472"/>
      <c r="JT114" s="472"/>
      <c r="JU114" s="472"/>
      <c r="JV114" s="472"/>
      <c r="JW114" s="472"/>
      <c r="JX114" s="472"/>
      <c r="JY114" s="472"/>
      <c r="JZ114" s="472"/>
      <c r="KA114" s="472"/>
      <c r="KB114" s="472"/>
      <c r="KC114" s="472"/>
      <c r="KD114" s="472"/>
      <c r="KE114" s="472"/>
      <c r="KF114" s="472"/>
      <c r="KG114" s="472"/>
      <c r="KH114" s="472"/>
      <c r="KI114" s="472"/>
      <c r="KJ114" s="472"/>
      <c r="KK114" s="472"/>
      <c r="KL114" s="472"/>
      <c r="KM114" s="472"/>
      <c r="KN114" s="472"/>
      <c r="KO114" s="472"/>
      <c r="KP114" s="472"/>
      <c r="KQ114" s="472"/>
      <c r="KR114" s="472"/>
      <c r="KS114" s="472"/>
      <c r="KT114" s="472"/>
      <c r="KU114" s="472"/>
      <c r="KV114" s="472"/>
      <c r="KW114" s="472"/>
      <c r="KX114" s="472"/>
      <c r="KY114" s="472"/>
      <c r="KZ114" s="472"/>
      <c r="LA114" s="472"/>
      <c r="LB114" s="472"/>
      <c r="LC114" s="472"/>
      <c r="LD114" s="472"/>
      <c r="LE114" s="472"/>
      <c r="LF114" s="472"/>
      <c r="LG114" s="472"/>
      <c r="LH114" s="472"/>
      <c r="LI114" s="472"/>
      <c r="LJ114" s="472"/>
      <c r="LK114" s="472"/>
      <c r="LL114" s="472"/>
      <c r="LM114" s="472"/>
      <c r="LN114" s="472"/>
      <c r="LO114" s="472"/>
      <c r="LP114" s="472"/>
      <c r="LQ114" s="472"/>
      <c r="LR114" s="472"/>
      <c r="LS114" s="472"/>
      <c r="LT114" s="472"/>
      <c r="LU114" s="472"/>
      <c r="LV114" s="472"/>
      <c r="LW114" s="472"/>
      <c r="LX114" s="472"/>
      <c r="LY114" s="472"/>
      <c r="LZ114" s="472"/>
      <c r="MA114" s="472"/>
      <c r="MB114" s="472"/>
      <c r="MC114" s="472"/>
      <c r="MD114" s="472"/>
      <c r="ME114" s="472"/>
      <c r="MF114" s="472"/>
      <c r="MG114" s="472"/>
      <c r="MH114" s="472"/>
      <c r="MI114" s="472"/>
      <c r="MJ114" s="472"/>
      <c r="MK114" s="472"/>
      <c r="ML114" s="472"/>
      <c r="MM114" s="472"/>
      <c r="MN114" s="472"/>
      <c r="MO114" s="472"/>
      <c r="MP114" s="472"/>
      <c r="MQ114" s="472"/>
      <c r="MR114" s="472"/>
      <c r="MS114" s="472"/>
      <c r="MT114" s="472"/>
      <c r="MU114" s="472"/>
      <c r="MV114" s="472"/>
      <c r="MW114" s="472"/>
      <c r="MX114" s="472"/>
      <c r="MY114" s="472"/>
      <c r="MZ114" s="472"/>
      <c r="NA114" s="472"/>
    </row>
    <row r="115" spans="1:365" s="305" customFormat="1" ht="12.65" customHeight="1" x14ac:dyDescent="0.3">
      <c r="A115" s="485"/>
      <c r="B115" s="478">
        <v>5</v>
      </c>
      <c r="C115" s="443"/>
      <c r="D115" s="292">
        <f>RFR!$C14</f>
        <v>0</v>
      </c>
      <c r="E115" s="293">
        <f>RC_Summary!$D14</f>
        <v>0.7</v>
      </c>
      <c r="F115" s="293">
        <f>RC_Summary!$C14</f>
        <v>-0.55000000000000004</v>
      </c>
      <c r="G115" s="294">
        <f t="shared" si="56"/>
        <v>0</v>
      </c>
      <c r="H115" s="294">
        <f t="shared" si="57"/>
        <v>0</v>
      </c>
      <c r="I115" s="391">
        <f t="shared" si="58"/>
        <v>0</v>
      </c>
      <c r="J115" s="391">
        <f t="shared" si="59"/>
        <v>0</v>
      </c>
      <c r="K115" s="69"/>
      <c r="L115" s="157">
        <v>5</v>
      </c>
      <c r="M115" s="443"/>
      <c r="N115" s="292">
        <f>IF(IF(ISBLANK(L$106),0,VLOOKUP(L115,RFR!$B$8:$I$108,VLOOKUP('Market Risk (Interest Rate_MD)'!L$106,RC_Summary!$F$18:$G$24,2,0),0))&lt;0,0,IF(ISBLANK(L$106),0,VLOOKUP(L115,RFR!$B$8:$I$108,VLOOKUP('Market Risk (Interest Rate_MD)'!$L$106,RC_Summary!$F$18:$G$24,2,0),0)))</f>
        <v>0</v>
      </c>
      <c r="O115" s="293">
        <f>RC_Summary!$D14</f>
        <v>0.7</v>
      </c>
      <c r="P115" s="293">
        <f>RC_Summary!$C14</f>
        <v>-0.55000000000000004</v>
      </c>
      <c r="Q115" s="294">
        <f t="shared" si="60"/>
        <v>0</v>
      </c>
      <c r="R115" s="294">
        <f t="shared" si="61"/>
        <v>0</v>
      </c>
      <c r="S115" s="305">
        <f t="shared" si="62"/>
        <v>0</v>
      </c>
      <c r="T115" s="305">
        <f t="shared" si="63"/>
        <v>0</v>
      </c>
      <c r="U115" s="69"/>
      <c r="V115" s="157">
        <v>5</v>
      </c>
      <c r="W115" s="443"/>
      <c r="X115" s="292">
        <f>IF(IF(ISBLANK(V$106),0,VLOOKUP(V115,RFR!$B$8:$I$108,VLOOKUP('Market Risk (Interest Rate_MD)'!V$106,RC_Summary!$F$18:$G$24,2,0),0))&lt;0,0,IF(ISBLANK(V$106),0,VLOOKUP(V115,RFR!$B$8:$I$108,VLOOKUP('Market Risk (Interest Rate_MD)'!$L$106,RC_Summary!$F$18:$G$24,2,0),0)))</f>
        <v>0</v>
      </c>
      <c r="Y115" s="293">
        <f>RC_Summary!$D14</f>
        <v>0.7</v>
      </c>
      <c r="Z115" s="293">
        <f>RC_Summary!$C14</f>
        <v>-0.55000000000000004</v>
      </c>
      <c r="AA115" s="294">
        <f t="shared" si="64"/>
        <v>0</v>
      </c>
      <c r="AB115" s="294">
        <f t="shared" si="65"/>
        <v>0</v>
      </c>
      <c r="AC115" s="305">
        <f t="shared" si="66"/>
        <v>0</v>
      </c>
      <c r="AD115" s="305">
        <f t="shared" si="67"/>
        <v>0</v>
      </c>
      <c r="AE115" s="69"/>
      <c r="AF115" s="157">
        <v>5</v>
      </c>
      <c r="AG115" s="443"/>
      <c r="AH115" s="292">
        <f>IF(IF(ISBLANK(AF$106),0,VLOOKUP(AF115,RFR!$B$8:$I$108,VLOOKUP('Market Risk (Interest Rate_MD)'!AF$106,RC_Summary!$F$18:$G$24,2,0),0))&lt;0,0,IF(ISBLANK(AF$106),0,VLOOKUP(AF115,RFR!$B$8:$I$108,VLOOKUP('Market Risk (Interest Rate_MD)'!$L$106,RC_Summary!$F$18:$G$24,2,0),0)))</f>
        <v>0</v>
      </c>
      <c r="AI115" s="293">
        <f>RC_Summary!$D14</f>
        <v>0.7</v>
      </c>
      <c r="AJ115" s="293">
        <f>RC_Summary!$C14</f>
        <v>-0.55000000000000004</v>
      </c>
      <c r="AK115" s="294">
        <f t="shared" si="68"/>
        <v>0</v>
      </c>
      <c r="AL115" s="294">
        <f t="shared" si="69"/>
        <v>0</v>
      </c>
      <c r="AM115" s="305">
        <f t="shared" si="70"/>
        <v>0</v>
      </c>
      <c r="AN115" s="305">
        <f t="shared" si="71"/>
        <v>0</v>
      </c>
      <c r="AO115" s="69"/>
      <c r="AP115" s="157">
        <v>5</v>
      </c>
      <c r="AQ115" s="443"/>
      <c r="AR115" s="292">
        <f>IF(IF(ISBLANK(AP$106),0,VLOOKUP(AP115,RFR!$B$8:$I$108,VLOOKUP('Market Risk (Interest Rate_MD)'!AP$106,RC_Summary!$F$18:$G$24,2,0),0))&lt;0,0,IF(ISBLANK(AP$106),0,VLOOKUP(AP115,RFR!$B$8:$I$108,VLOOKUP('Market Risk (Interest Rate_MD)'!$L$106,RC_Summary!$F$18:$G$24,2,0),0)))</f>
        <v>0</v>
      </c>
      <c r="AS115" s="293">
        <f>RC_Summary!$D14</f>
        <v>0.7</v>
      </c>
      <c r="AT115" s="293">
        <f>RC_Summary!$C14</f>
        <v>-0.55000000000000004</v>
      </c>
      <c r="AU115" s="294">
        <f t="shared" si="72"/>
        <v>0</v>
      </c>
      <c r="AV115" s="294">
        <f t="shared" si="73"/>
        <v>0</v>
      </c>
      <c r="AW115" s="305">
        <f t="shared" si="74"/>
        <v>0</v>
      </c>
      <c r="AX115" s="305">
        <f t="shared" si="75"/>
        <v>0</v>
      </c>
      <c r="AY115" s="69"/>
      <c r="AZ115" s="482">
        <v>5</v>
      </c>
      <c r="BA115" s="283"/>
      <c r="BB115" s="292">
        <f>IF(IF(ISBLANK(AZ$106),0,VLOOKUP(AZ115,RFR!$B$8:$I$108,VLOOKUP('Market Risk (Interest Rate_MD)'!AZ$106,RC_Summary!$F$18:$G$24,2,0),0))&lt;0,0,IF(ISBLANK(AZ$106),0,VLOOKUP(AZ115,RFR!$B$8:$I$108,VLOOKUP('Market Risk (Interest Rate_MD)'!$L$106,RC_Summary!$F$18:$G$24,2,0),0)))</f>
        <v>0</v>
      </c>
      <c r="BC115" s="293">
        <f>RC_Summary!$D14</f>
        <v>0.7</v>
      </c>
      <c r="BD115" s="293">
        <f>RC_Summary!$C14</f>
        <v>-0.55000000000000004</v>
      </c>
      <c r="BE115" s="294">
        <f t="shared" si="76"/>
        <v>0</v>
      </c>
      <c r="BF115" s="294">
        <f t="shared" si="77"/>
        <v>0</v>
      </c>
      <c r="BG115" s="305">
        <f t="shared" si="78"/>
        <v>0</v>
      </c>
      <c r="BH115" s="305">
        <f t="shared" si="79"/>
        <v>0</v>
      </c>
      <c r="BI115" s="69"/>
      <c r="BJ115" s="157">
        <v>5</v>
      </c>
      <c r="BK115" s="283"/>
      <c r="BL115" s="292">
        <f>IF(IF(ISBLANK(BJ$106),0,VLOOKUP(BJ115,RFR!$B$8:$I$108,VLOOKUP('Market Risk (Interest Rate_MD)'!BJ$106,RC_Summary!$F$18:$G$24,2,0),0))&lt;0,0,IF(ISBLANK(BJ$106),0,VLOOKUP(BJ115,RFR!$B$8:$I$108,VLOOKUP('Market Risk (Interest Rate_MD)'!$L$106,RC_Summary!$F$18:$G$24,2,0),0)))</f>
        <v>0</v>
      </c>
      <c r="BM115" s="293">
        <f>RC_Summary!$D14</f>
        <v>0.7</v>
      </c>
      <c r="BN115" s="293">
        <f>RC_Summary!$C14</f>
        <v>-0.55000000000000004</v>
      </c>
      <c r="BO115" s="294">
        <f t="shared" si="80"/>
        <v>0</v>
      </c>
      <c r="BP115" s="294">
        <f t="shared" si="81"/>
        <v>0</v>
      </c>
      <c r="BQ115" s="305">
        <f t="shared" si="82"/>
        <v>0</v>
      </c>
      <c r="BR115" s="305">
        <f t="shared" si="83"/>
        <v>0</v>
      </c>
      <c r="BS115" s="472"/>
      <c r="BT115" s="472"/>
      <c r="BU115" s="472"/>
      <c r="BV115" s="472"/>
      <c r="BW115" s="472"/>
      <c r="BX115" s="472"/>
      <c r="BY115" s="472"/>
      <c r="BZ115" s="472"/>
      <c r="CA115" s="472"/>
      <c r="CB115" s="472"/>
      <c r="CC115" s="472"/>
      <c r="CD115" s="472"/>
      <c r="CE115" s="472"/>
      <c r="CF115" s="472"/>
      <c r="CG115" s="472"/>
      <c r="CH115" s="472"/>
      <c r="CI115" s="472"/>
      <c r="CJ115" s="472"/>
      <c r="CK115" s="472"/>
      <c r="CL115" s="472"/>
      <c r="CM115" s="472"/>
      <c r="CN115" s="472"/>
      <c r="CO115" s="472"/>
      <c r="CP115" s="472"/>
      <c r="CQ115" s="472"/>
      <c r="CR115" s="472"/>
      <c r="CS115" s="472"/>
      <c r="CT115" s="472"/>
      <c r="CU115" s="472"/>
      <c r="CV115" s="472"/>
      <c r="CW115" s="472"/>
      <c r="CX115" s="472"/>
      <c r="CY115" s="472"/>
      <c r="CZ115" s="472"/>
      <c r="DA115" s="472"/>
      <c r="DB115" s="472"/>
      <c r="DC115" s="472"/>
      <c r="DD115" s="472"/>
      <c r="DE115" s="472"/>
      <c r="DF115" s="472"/>
      <c r="DG115" s="472"/>
      <c r="DH115" s="472"/>
      <c r="DI115" s="472"/>
      <c r="DJ115" s="472"/>
      <c r="DK115" s="472"/>
      <c r="DL115" s="472"/>
      <c r="DM115" s="472"/>
      <c r="DN115" s="472"/>
      <c r="DO115" s="472"/>
      <c r="DP115" s="472"/>
      <c r="DQ115" s="472"/>
      <c r="DR115" s="472"/>
      <c r="DS115" s="472"/>
      <c r="DT115" s="472"/>
      <c r="DU115" s="472"/>
      <c r="DV115" s="472"/>
      <c r="DW115" s="472"/>
      <c r="DX115" s="472"/>
      <c r="DY115" s="472"/>
      <c r="DZ115" s="472"/>
      <c r="EA115" s="472"/>
      <c r="EB115" s="472"/>
      <c r="EC115" s="472"/>
      <c r="ED115" s="472"/>
      <c r="EE115" s="472"/>
      <c r="EF115" s="472"/>
      <c r="EG115" s="472"/>
      <c r="EH115" s="472"/>
      <c r="EI115" s="472"/>
      <c r="EJ115" s="472"/>
      <c r="EK115" s="472"/>
      <c r="EL115" s="472"/>
      <c r="EM115" s="472"/>
      <c r="EN115" s="472"/>
      <c r="EO115" s="472"/>
      <c r="EP115" s="472"/>
      <c r="EQ115" s="472"/>
      <c r="ER115" s="472"/>
      <c r="ES115" s="472"/>
      <c r="ET115" s="472"/>
      <c r="EU115" s="472"/>
      <c r="EV115" s="472"/>
      <c r="EW115" s="472"/>
      <c r="EX115" s="472"/>
      <c r="EY115" s="472"/>
      <c r="EZ115" s="472"/>
      <c r="FA115" s="472"/>
      <c r="FB115" s="472"/>
      <c r="FC115" s="472"/>
      <c r="FD115" s="472"/>
      <c r="FE115" s="472"/>
      <c r="FF115" s="472"/>
      <c r="FG115" s="472"/>
      <c r="FH115" s="472"/>
      <c r="FI115" s="472"/>
      <c r="FJ115" s="472"/>
      <c r="FK115" s="472"/>
      <c r="FL115" s="472"/>
      <c r="FM115" s="472"/>
      <c r="FN115" s="472"/>
      <c r="FO115" s="472"/>
      <c r="FP115" s="472"/>
      <c r="FQ115" s="472"/>
      <c r="FR115" s="472"/>
      <c r="FS115" s="472"/>
      <c r="FT115" s="472"/>
      <c r="FU115" s="472"/>
      <c r="FV115" s="472"/>
      <c r="FW115" s="472"/>
      <c r="FX115" s="472"/>
      <c r="FY115" s="472"/>
      <c r="FZ115" s="472"/>
      <c r="GA115" s="472"/>
      <c r="GB115" s="472"/>
      <c r="GC115" s="472"/>
      <c r="GD115" s="472"/>
      <c r="GE115" s="472"/>
      <c r="GF115" s="472"/>
      <c r="GG115" s="472"/>
      <c r="GH115" s="472"/>
      <c r="GI115" s="472"/>
      <c r="GJ115" s="472"/>
      <c r="GK115" s="472"/>
      <c r="GL115" s="472"/>
      <c r="GM115" s="472"/>
      <c r="GN115" s="472"/>
      <c r="GO115" s="472"/>
      <c r="GP115" s="472"/>
      <c r="GQ115" s="472"/>
      <c r="GR115" s="472"/>
      <c r="GS115" s="472"/>
      <c r="GT115" s="472"/>
      <c r="GU115" s="472"/>
      <c r="GV115" s="472"/>
      <c r="GW115" s="472"/>
      <c r="GX115" s="472"/>
      <c r="GY115" s="472"/>
      <c r="GZ115" s="472"/>
      <c r="HA115" s="472"/>
      <c r="HB115" s="472"/>
      <c r="HC115" s="472"/>
      <c r="HD115" s="472"/>
      <c r="HE115" s="472"/>
      <c r="HF115" s="472"/>
      <c r="HG115" s="472"/>
      <c r="HH115" s="472"/>
      <c r="HI115" s="472"/>
      <c r="HJ115" s="472"/>
      <c r="HK115" s="472"/>
      <c r="HL115" s="472"/>
      <c r="HM115" s="472"/>
      <c r="HN115" s="472"/>
      <c r="HO115" s="472"/>
      <c r="HP115" s="472"/>
      <c r="HQ115" s="472"/>
      <c r="HR115" s="472"/>
      <c r="HS115" s="472"/>
      <c r="HT115" s="472"/>
      <c r="HU115" s="472"/>
      <c r="HV115" s="472"/>
      <c r="HW115" s="472"/>
      <c r="HX115" s="472"/>
      <c r="HY115" s="472"/>
      <c r="HZ115" s="472"/>
      <c r="IA115" s="472"/>
      <c r="IB115" s="472"/>
      <c r="IC115" s="472"/>
      <c r="ID115" s="472"/>
      <c r="IE115" s="472"/>
      <c r="IF115" s="472"/>
      <c r="IG115" s="472"/>
      <c r="IH115" s="472"/>
      <c r="II115" s="472"/>
      <c r="IJ115" s="472"/>
      <c r="IK115" s="472"/>
      <c r="IL115" s="472"/>
      <c r="IM115" s="472"/>
      <c r="IN115" s="472"/>
      <c r="IO115" s="472"/>
      <c r="IP115" s="472"/>
      <c r="IQ115" s="472"/>
      <c r="IR115" s="472"/>
      <c r="IS115" s="472"/>
      <c r="IT115" s="472"/>
      <c r="IU115" s="472"/>
      <c r="IV115" s="472"/>
      <c r="IW115" s="472"/>
      <c r="IX115" s="472"/>
      <c r="IY115" s="472"/>
      <c r="IZ115" s="472"/>
      <c r="JA115" s="472"/>
      <c r="JB115" s="472"/>
      <c r="JC115" s="472"/>
      <c r="JD115" s="472"/>
      <c r="JE115" s="472"/>
      <c r="JF115" s="472"/>
      <c r="JG115" s="472"/>
      <c r="JH115" s="472"/>
      <c r="JI115" s="472"/>
      <c r="JJ115" s="472"/>
      <c r="JK115" s="472"/>
      <c r="JL115" s="472"/>
      <c r="JM115" s="472"/>
      <c r="JN115" s="472"/>
      <c r="JO115" s="472"/>
      <c r="JP115" s="472"/>
      <c r="JQ115" s="472"/>
      <c r="JR115" s="472"/>
      <c r="JS115" s="472"/>
      <c r="JT115" s="472"/>
      <c r="JU115" s="472"/>
      <c r="JV115" s="472"/>
      <c r="JW115" s="472"/>
      <c r="JX115" s="472"/>
      <c r="JY115" s="472"/>
      <c r="JZ115" s="472"/>
      <c r="KA115" s="472"/>
      <c r="KB115" s="472"/>
      <c r="KC115" s="472"/>
      <c r="KD115" s="472"/>
      <c r="KE115" s="472"/>
      <c r="KF115" s="472"/>
      <c r="KG115" s="472"/>
      <c r="KH115" s="472"/>
      <c r="KI115" s="472"/>
      <c r="KJ115" s="472"/>
      <c r="KK115" s="472"/>
      <c r="KL115" s="472"/>
      <c r="KM115" s="472"/>
      <c r="KN115" s="472"/>
      <c r="KO115" s="472"/>
      <c r="KP115" s="472"/>
      <c r="KQ115" s="472"/>
      <c r="KR115" s="472"/>
      <c r="KS115" s="472"/>
      <c r="KT115" s="472"/>
      <c r="KU115" s="472"/>
      <c r="KV115" s="472"/>
      <c r="KW115" s="472"/>
      <c r="KX115" s="472"/>
      <c r="KY115" s="472"/>
      <c r="KZ115" s="472"/>
      <c r="LA115" s="472"/>
      <c r="LB115" s="472"/>
      <c r="LC115" s="472"/>
      <c r="LD115" s="472"/>
      <c r="LE115" s="472"/>
      <c r="LF115" s="472"/>
      <c r="LG115" s="472"/>
      <c r="LH115" s="472"/>
      <c r="LI115" s="472"/>
      <c r="LJ115" s="472"/>
      <c r="LK115" s="472"/>
      <c r="LL115" s="472"/>
      <c r="LM115" s="472"/>
      <c r="LN115" s="472"/>
      <c r="LO115" s="472"/>
      <c r="LP115" s="472"/>
      <c r="LQ115" s="472"/>
      <c r="LR115" s="472"/>
      <c r="LS115" s="472"/>
      <c r="LT115" s="472"/>
      <c r="LU115" s="472"/>
      <c r="LV115" s="472"/>
      <c r="LW115" s="472"/>
      <c r="LX115" s="472"/>
      <c r="LY115" s="472"/>
      <c r="LZ115" s="472"/>
      <c r="MA115" s="472"/>
      <c r="MB115" s="472"/>
      <c r="MC115" s="472"/>
      <c r="MD115" s="472"/>
      <c r="ME115" s="472"/>
      <c r="MF115" s="472"/>
      <c r="MG115" s="472"/>
      <c r="MH115" s="472"/>
      <c r="MI115" s="472"/>
      <c r="MJ115" s="472"/>
      <c r="MK115" s="472"/>
      <c r="ML115" s="472"/>
      <c r="MM115" s="472"/>
      <c r="MN115" s="472"/>
      <c r="MO115" s="472"/>
      <c r="MP115" s="472"/>
      <c r="MQ115" s="472"/>
      <c r="MR115" s="472"/>
      <c r="MS115" s="472"/>
      <c r="MT115" s="472"/>
      <c r="MU115" s="472"/>
      <c r="MV115" s="472"/>
      <c r="MW115" s="472"/>
      <c r="MX115" s="472"/>
      <c r="MY115" s="472"/>
      <c r="MZ115" s="472"/>
      <c r="NA115" s="472"/>
    </row>
    <row r="116" spans="1:365" s="305" customFormat="1" ht="12.65" customHeight="1" x14ac:dyDescent="0.3">
      <c r="A116" s="485"/>
      <c r="B116" s="478">
        <v>6</v>
      </c>
      <c r="C116" s="443"/>
      <c r="D116" s="292">
        <f>RFR!$C15</f>
        <v>0</v>
      </c>
      <c r="E116" s="293">
        <f>RC_Summary!$D15</f>
        <v>0.65</v>
      </c>
      <c r="F116" s="293">
        <f>RC_Summary!$C15</f>
        <v>-0.55000000000000004</v>
      </c>
      <c r="G116" s="294">
        <f t="shared" si="56"/>
        <v>0</v>
      </c>
      <c r="H116" s="294">
        <f t="shared" si="57"/>
        <v>0</v>
      </c>
      <c r="I116" s="391">
        <f t="shared" si="58"/>
        <v>0</v>
      </c>
      <c r="J116" s="391">
        <f t="shared" si="59"/>
        <v>0</v>
      </c>
      <c r="K116" s="69"/>
      <c r="L116" s="157">
        <v>6</v>
      </c>
      <c r="M116" s="443"/>
      <c r="N116" s="292">
        <f>IF(IF(ISBLANK(L$106),0,VLOOKUP(L116,RFR!$B$8:$I$108,VLOOKUP('Market Risk (Interest Rate_MD)'!L$106,RC_Summary!$F$18:$G$24,2,0),0))&lt;0,0,IF(ISBLANK(L$106),0,VLOOKUP(L116,RFR!$B$8:$I$108,VLOOKUP('Market Risk (Interest Rate_MD)'!$L$106,RC_Summary!$F$18:$G$24,2,0),0)))</f>
        <v>0</v>
      </c>
      <c r="O116" s="293">
        <f>RC_Summary!$D15</f>
        <v>0.65</v>
      </c>
      <c r="P116" s="293">
        <f>RC_Summary!$C15</f>
        <v>-0.55000000000000004</v>
      </c>
      <c r="Q116" s="294">
        <f t="shared" si="60"/>
        <v>0</v>
      </c>
      <c r="R116" s="294">
        <f t="shared" si="61"/>
        <v>0</v>
      </c>
      <c r="S116" s="305">
        <f t="shared" si="62"/>
        <v>0</v>
      </c>
      <c r="T116" s="305">
        <f t="shared" si="63"/>
        <v>0</v>
      </c>
      <c r="U116" s="69"/>
      <c r="V116" s="157">
        <v>6</v>
      </c>
      <c r="W116" s="443"/>
      <c r="X116" s="292">
        <f>IF(IF(ISBLANK(V$106),0,VLOOKUP(V116,RFR!$B$8:$I$108,VLOOKUP('Market Risk (Interest Rate_MD)'!V$106,RC_Summary!$F$18:$G$24,2,0),0))&lt;0,0,IF(ISBLANK(V$106),0,VLOOKUP(V116,RFR!$B$8:$I$108,VLOOKUP('Market Risk (Interest Rate_MD)'!$L$106,RC_Summary!$F$18:$G$24,2,0),0)))</f>
        <v>0</v>
      </c>
      <c r="Y116" s="293">
        <f>RC_Summary!$D15</f>
        <v>0.65</v>
      </c>
      <c r="Z116" s="293">
        <f>RC_Summary!$C15</f>
        <v>-0.55000000000000004</v>
      </c>
      <c r="AA116" s="294">
        <f t="shared" si="64"/>
        <v>0</v>
      </c>
      <c r="AB116" s="294">
        <f t="shared" si="65"/>
        <v>0</v>
      </c>
      <c r="AC116" s="305">
        <f t="shared" si="66"/>
        <v>0</v>
      </c>
      <c r="AD116" s="305">
        <f t="shared" si="67"/>
        <v>0</v>
      </c>
      <c r="AE116" s="69"/>
      <c r="AF116" s="157">
        <v>6</v>
      </c>
      <c r="AG116" s="443"/>
      <c r="AH116" s="292">
        <f>IF(IF(ISBLANK(AF$106),0,VLOOKUP(AF116,RFR!$B$8:$I$108,VLOOKUP('Market Risk (Interest Rate_MD)'!AF$106,RC_Summary!$F$18:$G$24,2,0),0))&lt;0,0,IF(ISBLANK(AF$106),0,VLOOKUP(AF116,RFR!$B$8:$I$108,VLOOKUP('Market Risk (Interest Rate_MD)'!$L$106,RC_Summary!$F$18:$G$24,2,0),0)))</f>
        <v>0</v>
      </c>
      <c r="AI116" s="293">
        <f>RC_Summary!$D15</f>
        <v>0.65</v>
      </c>
      <c r="AJ116" s="293">
        <f>RC_Summary!$C15</f>
        <v>-0.55000000000000004</v>
      </c>
      <c r="AK116" s="294">
        <f t="shared" si="68"/>
        <v>0</v>
      </c>
      <c r="AL116" s="294">
        <f t="shared" si="69"/>
        <v>0</v>
      </c>
      <c r="AM116" s="305">
        <f t="shared" si="70"/>
        <v>0</v>
      </c>
      <c r="AN116" s="305">
        <f t="shared" si="71"/>
        <v>0</v>
      </c>
      <c r="AO116" s="69"/>
      <c r="AP116" s="157">
        <v>6</v>
      </c>
      <c r="AQ116" s="443"/>
      <c r="AR116" s="292">
        <f>IF(IF(ISBLANK(AP$106),0,VLOOKUP(AP116,RFR!$B$8:$I$108,VLOOKUP('Market Risk (Interest Rate_MD)'!AP$106,RC_Summary!$F$18:$G$24,2,0),0))&lt;0,0,IF(ISBLANK(AP$106),0,VLOOKUP(AP116,RFR!$B$8:$I$108,VLOOKUP('Market Risk (Interest Rate_MD)'!$L$106,RC_Summary!$F$18:$G$24,2,0),0)))</f>
        <v>0</v>
      </c>
      <c r="AS116" s="293">
        <f>RC_Summary!$D15</f>
        <v>0.65</v>
      </c>
      <c r="AT116" s="293">
        <f>RC_Summary!$C15</f>
        <v>-0.55000000000000004</v>
      </c>
      <c r="AU116" s="294">
        <f t="shared" si="72"/>
        <v>0</v>
      </c>
      <c r="AV116" s="294">
        <f t="shared" si="73"/>
        <v>0</v>
      </c>
      <c r="AW116" s="305">
        <f t="shared" si="74"/>
        <v>0</v>
      </c>
      <c r="AX116" s="305">
        <f t="shared" si="75"/>
        <v>0</v>
      </c>
      <c r="AY116" s="69"/>
      <c r="AZ116" s="482">
        <v>6</v>
      </c>
      <c r="BA116" s="283"/>
      <c r="BB116" s="292">
        <f>IF(IF(ISBLANK(AZ$106),0,VLOOKUP(AZ116,RFR!$B$8:$I$108,VLOOKUP('Market Risk (Interest Rate_MD)'!AZ$106,RC_Summary!$F$18:$G$24,2,0),0))&lt;0,0,IF(ISBLANK(AZ$106),0,VLOOKUP(AZ116,RFR!$B$8:$I$108,VLOOKUP('Market Risk (Interest Rate_MD)'!$L$106,RC_Summary!$F$18:$G$24,2,0),0)))</f>
        <v>0</v>
      </c>
      <c r="BC116" s="293">
        <f>RC_Summary!$D15</f>
        <v>0.65</v>
      </c>
      <c r="BD116" s="293">
        <f>RC_Summary!$C15</f>
        <v>-0.55000000000000004</v>
      </c>
      <c r="BE116" s="294">
        <f t="shared" si="76"/>
        <v>0</v>
      </c>
      <c r="BF116" s="294">
        <f t="shared" si="77"/>
        <v>0</v>
      </c>
      <c r="BG116" s="305">
        <f t="shared" si="78"/>
        <v>0</v>
      </c>
      <c r="BH116" s="305">
        <f t="shared" si="79"/>
        <v>0</v>
      </c>
      <c r="BI116" s="69"/>
      <c r="BJ116" s="157">
        <v>6</v>
      </c>
      <c r="BK116" s="283"/>
      <c r="BL116" s="292">
        <f>IF(IF(ISBLANK(BJ$106),0,VLOOKUP(BJ116,RFR!$B$8:$I$108,VLOOKUP('Market Risk (Interest Rate_MD)'!BJ$106,RC_Summary!$F$18:$G$24,2,0),0))&lt;0,0,IF(ISBLANK(BJ$106),0,VLOOKUP(BJ116,RFR!$B$8:$I$108,VLOOKUP('Market Risk (Interest Rate_MD)'!$L$106,RC_Summary!$F$18:$G$24,2,0),0)))</f>
        <v>0</v>
      </c>
      <c r="BM116" s="293">
        <f>RC_Summary!$D15</f>
        <v>0.65</v>
      </c>
      <c r="BN116" s="293">
        <f>RC_Summary!$C15</f>
        <v>-0.55000000000000004</v>
      </c>
      <c r="BO116" s="294">
        <f t="shared" si="80"/>
        <v>0</v>
      </c>
      <c r="BP116" s="294">
        <f t="shared" si="81"/>
        <v>0</v>
      </c>
      <c r="BQ116" s="305">
        <f t="shared" si="82"/>
        <v>0</v>
      </c>
      <c r="BR116" s="305">
        <f t="shared" si="83"/>
        <v>0</v>
      </c>
      <c r="BS116" s="472"/>
      <c r="BT116" s="472"/>
      <c r="BU116" s="472"/>
      <c r="BV116" s="472"/>
      <c r="BW116" s="472"/>
      <c r="BX116" s="472"/>
      <c r="BY116" s="472"/>
      <c r="BZ116" s="472"/>
      <c r="CA116" s="472"/>
      <c r="CB116" s="472"/>
      <c r="CC116" s="472"/>
      <c r="CD116" s="472"/>
      <c r="CE116" s="472"/>
      <c r="CF116" s="472"/>
      <c r="CG116" s="472"/>
      <c r="CH116" s="472"/>
      <c r="CI116" s="472"/>
      <c r="CJ116" s="472"/>
      <c r="CK116" s="472"/>
      <c r="CL116" s="472"/>
      <c r="CM116" s="472"/>
      <c r="CN116" s="472"/>
      <c r="CO116" s="472"/>
      <c r="CP116" s="472"/>
      <c r="CQ116" s="472"/>
      <c r="CR116" s="472"/>
      <c r="CS116" s="472"/>
      <c r="CT116" s="472"/>
      <c r="CU116" s="472"/>
      <c r="CV116" s="472"/>
      <c r="CW116" s="472"/>
      <c r="CX116" s="472"/>
      <c r="CY116" s="472"/>
      <c r="CZ116" s="472"/>
      <c r="DA116" s="472"/>
      <c r="DB116" s="472"/>
      <c r="DC116" s="472"/>
      <c r="DD116" s="472"/>
      <c r="DE116" s="472"/>
      <c r="DF116" s="472"/>
      <c r="DG116" s="472"/>
      <c r="DH116" s="472"/>
      <c r="DI116" s="472"/>
      <c r="DJ116" s="472"/>
      <c r="DK116" s="472"/>
      <c r="DL116" s="472"/>
      <c r="DM116" s="472"/>
      <c r="DN116" s="472"/>
      <c r="DO116" s="472"/>
      <c r="DP116" s="472"/>
      <c r="DQ116" s="472"/>
      <c r="DR116" s="472"/>
      <c r="DS116" s="472"/>
      <c r="DT116" s="472"/>
      <c r="DU116" s="472"/>
      <c r="DV116" s="472"/>
      <c r="DW116" s="472"/>
      <c r="DX116" s="472"/>
      <c r="DY116" s="472"/>
      <c r="DZ116" s="472"/>
      <c r="EA116" s="472"/>
      <c r="EB116" s="472"/>
      <c r="EC116" s="472"/>
      <c r="ED116" s="472"/>
      <c r="EE116" s="472"/>
      <c r="EF116" s="472"/>
      <c r="EG116" s="472"/>
      <c r="EH116" s="472"/>
      <c r="EI116" s="472"/>
      <c r="EJ116" s="472"/>
      <c r="EK116" s="472"/>
      <c r="EL116" s="472"/>
      <c r="EM116" s="472"/>
      <c r="EN116" s="472"/>
      <c r="EO116" s="472"/>
      <c r="EP116" s="472"/>
      <c r="EQ116" s="472"/>
      <c r="ER116" s="472"/>
      <c r="ES116" s="472"/>
      <c r="ET116" s="472"/>
      <c r="EU116" s="472"/>
      <c r="EV116" s="472"/>
      <c r="EW116" s="472"/>
      <c r="EX116" s="472"/>
      <c r="EY116" s="472"/>
      <c r="EZ116" s="472"/>
      <c r="FA116" s="472"/>
      <c r="FB116" s="472"/>
      <c r="FC116" s="472"/>
      <c r="FD116" s="472"/>
      <c r="FE116" s="472"/>
      <c r="FF116" s="472"/>
      <c r="FG116" s="472"/>
      <c r="FH116" s="472"/>
      <c r="FI116" s="472"/>
      <c r="FJ116" s="472"/>
      <c r="FK116" s="472"/>
      <c r="FL116" s="472"/>
      <c r="FM116" s="472"/>
      <c r="FN116" s="472"/>
      <c r="FO116" s="472"/>
      <c r="FP116" s="472"/>
      <c r="FQ116" s="472"/>
      <c r="FR116" s="472"/>
      <c r="FS116" s="472"/>
      <c r="FT116" s="472"/>
      <c r="FU116" s="472"/>
      <c r="FV116" s="472"/>
      <c r="FW116" s="472"/>
      <c r="FX116" s="472"/>
      <c r="FY116" s="472"/>
      <c r="FZ116" s="472"/>
      <c r="GA116" s="472"/>
      <c r="GB116" s="472"/>
      <c r="GC116" s="472"/>
      <c r="GD116" s="472"/>
      <c r="GE116" s="472"/>
      <c r="GF116" s="472"/>
      <c r="GG116" s="472"/>
      <c r="GH116" s="472"/>
      <c r="GI116" s="472"/>
      <c r="GJ116" s="472"/>
      <c r="GK116" s="472"/>
      <c r="GL116" s="472"/>
      <c r="GM116" s="472"/>
      <c r="GN116" s="472"/>
      <c r="GO116" s="472"/>
      <c r="GP116" s="472"/>
      <c r="GQ116" s="472"/>
      <c r="GR116" s="472"/>
      <c r="GS116" s="472"/>
      <c r="GT116" s="472"/>
      <c r="GU116" s="472"/>
      <c r="GV116" s="472"/>
      <c r="GW116" s="472"/>
      <c r="GX116" s="472"/>
      <c r="GY116" s="472"/>
      <c r="GZ116" s="472"/>
      <c r="HA116" s="472"/>
      <c r="HB116" s="472"/>
      <c r="HC116" s="472"/>
      <c r="HD116" s="472"/>
      <c r="HE116" s="472"/>
      <c r="HF116" s="472"/>
      <c r="HG116" s="472"/>
      <c r="HH116" s="472"/>
      <c r="HI116" s="472"/>
      <c r="HJ116" s="472"/>
      <c r="HK116" s="472"/>
      <c r="HL116" s="472"/>
      <c r="HM116" s="472"/>
      <c r="HN116" s="472"/>
      <c r="HO116" s="472"/>
      <c r="HP116" s="472"/>
      <c r="HQ116" s="472"/>
      <c r="HR116" s="472"/>
      <c r="HS116" s="472"/>
      <c r="HT116" s="472"/>
      <c r="HU116" s="472"/>
      <c r="HV116" s="472"/>
      <c r="HW116" s="472"/>
      <c r="HX116" s="472"/>
      <c r="HY116" s="472"/>
      <c r="HZ116" s="472"/>
      <c r="IA116" s="472"/>
      <c r="IB116" s="472"/>
      <c r="IC116" s="472"/>
      <c r="ID116" s="472"/>
      <c r="IE116" s="472"/>
      <c r="IF116" s="472"/>
      <c r="IG116" s="472"/>
      <c r="IH116" s="472"/>
      <c r="II116" s="472"/>
      <c r="IJ116" s="472"/>
      <c r="IK116" s="472"/>
      <c r="IL116" s="472"/>
      <c r="IM116" s="472"/>
      <c r="IN116" s="472"/>
      <c r="IO116" s="472"/>
      <c r="IP116" s="472"/>
      <c r="IQ116" s="472"/>
      <c r="IR116" s="472"/>
      <c r="IS116" s="472"/>
      <c r="IT116" s="472"/>
      <c r="IU116" s="472"/>
      <c r="IV116" s="472"/>
      <c r="IW116" s="472"/>
      <c r="IX116" s="472"/>
      <c r="IY116" s="472"/>
      <c r="IZ116" s="472"/>
      <c r="JA116" s="472"/>
      <c r="JB116" s="472"/>
      <c r="JC116" s="472"/>
      <c r="JD116" s="472"/>
      <c r="JE116" s="472"/>
      <c r="JF116" s="472"/>
      <c r="JG116" s="472"/>
      <c r="JH116" s="472"/>
      <c r="JI116" s="472"/>
      <c r="JJ116" s="472"/>
      <c r="JK116" s="472"/>
      <c r="JL116" s="472"/>
      <c r="JM116" s="472"/>
      <c r="JN116" s="472"/>
      <c r="JO116" s="472"/>
      <c r="JP116" s="472"/>
      <c r="JQ116" s="472"/>
      <c r="JR116" s="472"/>
      <c r="JS116" s="472"/>
      <c r="JT116" s="472"/>
      <c r="JU116" s="472"/>
      <c r="JV116" s="472"/>
      <c r="JW116" s="472"/>
      <c r="JX116" s="472"/>
      <c r="JY116" s="472"/>
      <c r="JZ116" s="472"/>
      <c r="KA116" s="472"/>
      <c r="KB116" s="472"/>
      <c r="KC116" s="472"/>
      <c r="KD116" s="472"/>
      <c r="KE116" s="472"/>
      <c r="KF116" s="472"/>
      <c r="KG116" s="472"/>
      <c r="KH116" s="472"/>
      <c r="KI116" s="472"/>
      <c r="KJ116" s="472"/>
      <c r="KK116" s="472"/>
      <c r="KL116" s="472"/>
      <c r="KM116" s="472"/>
      <c r="KN116" s="472"/>
      <c r="KO116" s="472"/>
      <c r="KP116" s="472"/>
      <c r="KQ116" s="472"/>
      <c r="KR116" s="472"/>
      <c r="KS116" s="472"/>
      <c r="KT116" s="472"/>
      <c r="KU116" s="472"/>
      <c r="KV116" s="472"/>
      <c r="KW116" s="472"/>
      <c r="KX116" s="472"/>
      <c r="KY116" s="472"/>
      <c r="KZ116" s="472"/>
      <c r="LA116" s="472"/>
      <c r="LB116" s="472"/>
      <c r="LC116" s="472"/>
      <c r="LD116" s="472"/>
      <c r="LE116" s="472"/>
      <c r="LF116" s="472"/>
      <c r="LG116" s="472"/>
      <c r="LH116" s="472"/>
      <c r="LI116" s="472"/>
      <c r="LJ116" s="472"/>
      <c r="LK116" s="472"/>
      <c r="LL116" s="472"/>
      <c r="LM116" s="472"/>
      <c r="LN116" s="472"/>
      <c r="LO116" s="472"/>
      <c r="LP116" s="472"/>
      <c r="LQ116" s="472"/>
      <c r="LR116" s="472"/>
      <c r="LS116" s="472"/>
      <c r="LT116" s="472"/>
      <c r="LU116" s="472"/>
      <c r="LV116" s="472"/>
      <c r="LW116" s="472"/>
      <c r="LX116" s="472"/>
      <c r="LY116" s="472"/>
      <c r="LZ116" s="472"/>
      <c r="MA116" s="472"/>
      <c r="MB116" s="472"/>
      <c r="MC116" s="472"/>
      <c r="MD116" s="472"/>
      <c r="ME116" s="472"/>
      <c r="MF116" s="472"/>
      <c r="MG116" s="472"/>
      <c r="MH116" s="472"/>
      <c r="MI116" s="472"/>
      <c r="MJ116" s="472"/>
      <c r="MK116" s="472"/>
      <c r="ML116" s="472"/>
      <c r="MM116" s="472"/>
      <c r="MN116" s="472"/>
      <c r="MO116" s="472"/>
      <c r="MP116" s="472"/>
      <c r="MQ116" s="472"/>
      <c r="MR116" s="472"/>
      <c r="MS116" s="472"/>
      <c r="MT116" s="472"/>
      <c r="MU116" s="472"/>
      <c r="MV116" s="472"/>
      <c r="MW116" s="472"/>
      <c r="MX116" s="472"/>
      <c r="MY116" s="472"/>
      <c r="MZ116" s="472"/>
      <c r="NA116" s="472"/>
    </row>
    <row r="117" spans="1:365" s="305" customFormat="1" ht="12.65" customHeight="1" x14ac:dyDescent="0.3">
      <c r="A117" s="485"/>
      <c r="B117" s="478">
        <v>7</v>
      </c>
      <c r="C117" s="443"/>
      <c r="D117" s="292">
        <f>RFR!$C16</f>
        <v>0</v>
      </c>
      <c r="E117" s="293">
        <f>RC_Summary!$D16</f>
        <v>0.65</v>
      </c>
      <c r="F117" s="293">
        <f>RC_Summary!$C16</f>
        <v>-0.5</v>
      </c>
      <c r="G117" s="294">
        <f t="shared" ref="G117:G150" si="84">D117*(1+E117)</f>
        <v>0</v>
      </c>
      <c r="H117" s="294">
        <f t="shared" ref="H117:H150" si="85">D117*(1+F117)</f>
        <v>0</v>
      </c>
      <c r="I117" s="391">
        <f t="shared" ref="I117:I150" si="86">-(G117-D117)*B117*C117</f>
        <v>0</v>
      </c>
      <c r="J117" s="391">
        <f t="shared" ref="J117:J150" si="87">-(H117-D117)*B117*C117</f>
        <v>0</v>
      </c>
      <c r="K117" s="69"/>
      <c r="L117" s="157">
        <v>7</v>
      </c>
      <c r="M117" s="443"/>
      <c r="N117" s="292">
        <f>IF(IF(ISBLANK(L$106),0,VLOOKUP(L117,RFR!$B$8:$I$108,VLOOKUP('Market Risk (Interest Rate_MD)'!L$106,RC_Summary!$F$18:$G$24,2,0),0))&lt;0,0,IF(ISBLANK(L$106),0,VLOOKUP(L117,RFR!$B$8:$I$108,VLOOKUP('Market Risk (Interest Rate_MD)'!$L$106,RC_Summary!$F$18:$G$24,2,0),0)))</f>
        <v>0</v>
      </c>
      <c r="O117" s="293">
        <f>RC_Summary!$D16</f>
        <v>0.65</v>
      </c>
      <c r="P117" s="293">
        <f>RC_Summary!$C16</f>
        <v>-0.5</v>
      </c>
      <c r="Q117" s="294">
        <f t="shared" ref="Q117:Q150" si="88">N117*(1+O117)</f>
        <v>0</v>
      </c>
      <c r="R117" s="294">
        <f t="shared" ref="R117:R150" si="89">N117*(1+P117)</f>
        <v>0</v>
      </c>
      <c r="S117" s="305">
        <f t="shared" ref="S117:S150" si="90">-(Q117-N117)*L117*M117</f>
        <v>0</v>
      </c>
      <c r="T117" s="305">
        <f t="shared" ref="T117:T150" si="91">-(R117-N117)*L117*M117</f>
        <v>0</v>
      </c>
      <c r="U117" s="69"/>
      <c r="V117" s="157">
        <v>7</v>
      </c>
      <c r="W117" s="443"/>
      <c r="X117" s="292">
        <f>IF(IF(ISBLANK(V$106),0,VLOOKUP(V117,RFR!$B$8:$I$108,VLOOKUP('Market Risk (Interest Rate_MD)'!V$106,RC_Summary!$F$18:$G$24,2,0),0))&lt;0,0,IF(ISBLANK(V$106),0,VLOOKUP(V117,RFR!$B$8:$I$108,VLOOKUP('Market Risk (Interest Rate_MD)'!$L$106,RC_Summary!$F$18:$G$24,2,0),0)))</f>
        <v>0</v>
      </c>
      <c r="Y117" s="293">
        <f>RC_Summary!$D16</f>
        <v>0.65</v>
      </c>
      <c r="Z117" s="293">
        <f>RC_Summary!$C16</f>
        <v>-0.5</v>
      </c>
      <c r="AA117" s="294">
        <f t="shared" ref="AA117:AA150" si="92">X117*(1+Y117)</f>
        <v>0</v>
      </c>
      <c r="AB117" s="294">
        <f t="shared" ref="AB117:AB150" si="93">X117*(1+Z117)</f>
        <v>0</v>
      </c>
      <c r="AC117" s="305">
        <f t="shared" ref="AC117:AC150" si="94">-(AA117-X117)*V117*W117</f>
        <v>0</v>
      </c>
      <c r="AD117" s="305">
        <f t="shared" ref="AD117:AD150" si="95">-(AB117-X117)*V117*W117</f>
        <v>0</v>
      </c>
      <c r="AE117" s="69"/>
      <c r="AF117" s="157">
        <v>7</v>
      </c>
      <c r="AG117" s="443"/>
      <c r="AH117" s="292">
        <f>IF(IF(ISBLANK(AF$106),0,VLOOKUP(AF117,RFR!$B$8:$I$108,VLOOKUP('Market Risk (Interest Rate_MD)'!AF$106,RC_Summary!$F$18:$G$24,2,0),0))&lt;0,0,IF(ISBLANK(AF$106),0,VLOOKUP(AF117,RFR!$B$8:$I$108,VLOOKUP('Market Risk (Interest Rate_MD)'!$L$106,RC_Summary!$F$18:$G$24,2,0),0)))</f>
        <v>0</v>
      </c>
      <c r="AI117" s="293">
        <f>RC_Summary!$D16</f>
        <v>0.65</v>
      </c>
      <c r="AJ117" s="293">
        <f>RC_Summary!$C16</f>
        <v>-0.5</v>
      </c>
      <c r="AK117" s="294">
        <f t="shared" ref="AK117:AK150" si="96">AH117*(1+AI117)</f>
        <v>0</v>
      </c>
      <c r="AL117" s="294">
        <f t="shared" ref="AL117:AL150" si="97">AH117*(1+AJ117)</f>
        <v>0</v>
      </c>
      <c r="AM117" s="305">
        <f t="shared" ref="AM117:AM150" si="98">-(AK117-AH117)*AF117*AG117</f>
        <v>0</v>
      </c>
      <c r="AN117" s="305">
        <f t="shared" ref="AN117:AN150" si="99">-(AL117-AH117)*AF117*AG117</f>
        <v>0</v>
      </c>
      <c r="AO117" s="69"/>
      <c r="AP117" s="157">
        <v>7</v>
      </c>
      <c r="AQ117" s="443"/>
      <c r="AR117" s="292">
        <f>IF(IF(ISBLANK(AP$106),0,VLOOKUP(AP117,RFR!$B$8:$I$108,VLOOKUP('Market Risk (Interest Rate_MD)'!AP$106,RC_Summary!$F$18:$G$24,2,0),0))&lt;0,0,IF(ISBLANK(AP$106),0,VLOOKUP(AP117,RFR!$B$8:$I$108,VLOOKUP('Market Risk (Interest Rate_MD)'!$L$106,RC_Summary!$F$18:$G$24,2,0),0)))</f>
        <v>0</v>
      </c>
      <c r="AS117" s="293">
        <f>RC_Summary!$D16</f>
        <v>0.65</v>
      </c>
      <c r="AT117" s="293">
        <f>RC_Summary!$C16</f>
        <v>-0.5</v>
      </c>
      <c r="AU117" s="294">
        <f t="shared" ref="AU117:AU150" si="100">AR117*(1+AS117)</f>
        <v>0</v>
      </c>
      <c r="AV117" s="294">
        <f t="shared" ref="AV117:AV150" si="101">AR117*(1+AT117)</f>
        <v>0</v>
      </c>
      <c r="AW117" s="305">
        <f t="shared" ref="AW117:AW150" si="102">-(AU117-AR117)*AP117*AQ117</f>
        <v>0</v>
      </c>
      <c r="AX117" s="305">
        <f t="shared" ref="AX117:AX150" si="103">-(AV117-AR117)*AP117*AQ117</f>
        <v>0</v>
      </c>
      <c r="AY117" s="69"/>
      <c r="AZ117" s="482">
        <v>7</v>
      </c>
      <c r="BA117" s="283"/>
      <c r="BB117" s="292">
        <f>IF(IF(ISBLANK(AZ$106),0,VLOOKUP(AZ117,RFR!$B$8:$I$108,VLOOKUP('Market Risk (Interest Rate_MD)'!AZ$106,RC_Summary!$F$18:$G$24,2,0),0))&lt;0,0,IF(ISBLANK(AZ$106),0,VLOOKUP(AZ117,RFR!$B$8:$I$108,VLOOKUP('Market Risk (Interest Rate_MD)'!$L$106,RC_Summary!$F$18:$G$24,2,0),0)))</f>
        <v>0</v>
      </c>
      <c r="BC117" s="293">
        <f>RC_Summary!$D16</f>
        <v>0.65</v>
      </c>
      <c r="BD117" s="293">
        <f>RC_Summary!$C16</f>
        <v>-0.5</v>
      </c>
      <c r="BE117" s="294">
        <f t="shared" ref="BE117:BE150" si="104">BB117*(1+BC117)</f>
        <v>0</v>
      </c>
      <c r="BF117" s="294">
        <f t="shared" ref="BF117:BF150" si="105">BB117*(1+BD117)</f>
        <v>0</v>
      </c>
      <c r="BG117" s="305">
        <f t="shared" ref="BG117:BG150" si="106">-(BE117-BB117)*AZ117*BA117</f>
        <v>0</v>
      </c>
      <c r="BH117" s="305">
        <f t="shared" ref="BH117:BH150" si="107">-(BF117-BB117)*AZ117*BA117</f>
        <v>0</v>
      </c>
      <c r="BI117" s="69"/>
      <c r="BJ117" s="157">
        <v>7</v>
      </c>
      <c r="BK117" s="283"/>
      <c r="BL117" s="292">
        <f>IF(IF(ISBLANK(BJ$106),0,VLOOKUP(BJ117,RFR!$B$8:$I$108,VLOOKUP('Market Risk (Interest Rate_MD)'!BJ$106,RC_Summary!$F$18:$G$24,2,0),0))&lt;0,0,IF(ISBLANK(BJ$106),0,VLOOKUP(BJ117,RFR!$B$8:$I$108,VLOOKUP('Market Risk (Interest Rate_MD)'!$L$106,RC_Summary!$F$18:$G$24,2,0),0)))</f>
        <v>0</v>
      </c>
      <c r="BM117" s="293">
        <f>RC_Summary!$D16</f>
        <v>0.65</v>
      </c>
      <c r="BN117" s="293">
        <f>RC_Summary!$C16</f>
        <v>-0.5</v>
      </c>
      <c r="BO117" s="294">
        <f t="shared" ref="BO117:BO150" si="108">BL117*(1+BM117)</f>
        <v>0</v>
      </c>
      <c r="BP117" s="294">
        <f t="shared" ref="BP117:BP150" si="109">BL117*(1+BN117)</f>
        <v>0</v>
      </c>
      <c r="BQ117" s="305">
        <f t="shared" ref="BQ117:BQ150" si="110">-(BO117-BL117)*BJ117*BK117</f>
        <v>0</v>
      </c>
      <c r="BR117" s="305">
        <f t="shared" ref="BR117:BR150" si="111">-(BP117-BL117)*BJ117*BK117</f>
        <v>0</v>
      </c>
      <c r="BS117" s="472"/>
      <c r="BT117" s="472"/>
      <c r="BU117" s="472"/>
      <c r="BV117" s="472"/>
      <c r="BW117" s="472"/>
      <c r="BX117" s="472"/>
      <c r="BY117" s="472"/>
      <c r="BZ117" s="472"/>
      <c r="CA117" s="472"/>
      <c r="CB117" s="472"/>
      <c r="CC117" s="472"/>
      <c r="CD117" s="472"/>
      <c r="CE117" s="472"/>
      <c r="CF117" s="472"/>
      <c r="CG117" s="472"/>
      <c r="CH117" s="472"/>
      <c r="CI117" s="472"/>
      <c r="CJ117" s="472"/>
      <c r="CK117" s="472"/>
      <c r="CL117" s="472"/>
      <c r="CM117" s="472"/>
      <c r="CN117" s="472"/>
      <c r="CO117" s="472"/>
      <c r="CP117" s="472"/>
      <c r="CQ117" s="472"/>
      <c r="CR117" s="472"/>
      <c r="CS117" s="472"/>
      <c r="CT117" s="472"/>
      <c r="CU117" s="472"/>
      <c r="CV117" s="472"/>
      <c r="CW117" s="472"/>
      <c r="CX117" s="472"/>
      <c r="CY117" s="472"/>
      <c r="CZ117" s="472"/>
      <c r="DA117" s="472"/>
      <c r="DB117" s="472"/>
      <c r="DC117" s="472"/>
      <c r="DD117" s="472"/>
      <c r="DE117" s="472"/>
      <c r="DF117" s="472"/>
      <c r="DG117" s="472"/>
      <c r="DH117" s="472"/>
      <c r="DI117" s="472"/>
      <c r="DJ117" s="472"/>
      <c r="DK117" s="472"/>
      <c r="DL117" s="472"/>
      <c r="DM117" s="472"/>
      <c r="DN117" s="472"/>
      <c r="DO117" s="472"/>
      <c r="DP117" s="472"/>
      <c r="DQ117" s="472"/>
      <c r="DR117" s="472"/>
      <c r="DS117" s="472"/>
      <c r="DT117" s="472"/>
      <c r="DU117" s="472"/>
      <c r="DV117" s="472"/>
      <c r="DW117" s="472"/>
      <c r="DX117" s="472"/>
      <c r="DY117" s="472"/>
      <c r="DZ117" s="472"/>
      <c r="EA117" s="472"/>
      <c r="EB117" s="472"/>
      <c r="EC117" s="472"/>
      <c r="ED117" s="472"/>
      <c r="EE117" s="472"/>
      <c r="EF117" s="472"/>
      <c r="EG117" s="472"/>
      <c r="EH117" s="472"/>
      <c r="EI117" s="472"/>
      <c r="EJ117" s="472"/>
      <c r="EK117" s="472"/>
      <c r="EL117" s="472"/>
      <c r="EM117" s="472"/>
      <c r="EN117" s="472"/>
      <c r="EO117" s="472"/>
      <c r="EP117" s="472"/>
      <c r="EQ117" s="472"/>
      <c r="ER117" s="472"/>
      <c r="ES117" s="472"/>
      <c r="ET117" s="472"/>
      <c r="EU117" s="472"/>
      <c r="EV117" s="472"/>
      <c r="EW117" s="472"/>
      <c r="EX117" s="472"/>
      <c r="EY117" s="472"/>
      <c r="EZ117" s="472"/>
      <c r="FA117" s="472"/>
      <c r="FB117" s="472"/>
      <c r="FC117" s="472"/>
      <c r="FD117" s="472"/>
      <c r="FE117" s="472"/>
      <c r="FF117" s="472"/>
      <c r="FG117" s="472"/>
      <c r="FH117" s="472"/>
      <c r="FI117" s="472"/>
      <c r="FJ117" s="472"/>
      <c r="FK117" s="472"/>
      <c r="FL117" s="472"/>
      <c r="FM117" s="472"/>
      <c r="FN117" s="472"/>
      <c r="FO117" s="472"/>
      <c r="FP117" s="472"/>
      <c r="FQ117" s="472"/>
      <c r="FR117" s="472"/>
      <c r="FS117" s="472"/>
      <c r="FT117" s="472"/>
      <c r="FU117" s="472"/>
      <c r="FV117" s="472"/>
      <c r="FW117" s="472"/>
      <c r="FX117" s="472"/>
      <c r="FY117" s="472"/>
      <c r="FZ117" s="472"/>
      <c r="GA117" s="472"/>
      <c r="GB117" s="472"/>
      <c r="GC117" s="472"/>
      <c r="GD117" s="472"/>
      <c r="GE117" s="472"/>
      <c r="GF117" s="472"/>
      <c r="GG117" s="472"/>
      <c r="GH117" s="472"/>
      <c r="GI117" s="472"/>
      <c r="GJ117" s="472"/>
      <c r="GK117" s="472"/>
      <c r="GL117" s="472"/>
      <c r="GM117" s="472"/>
      <c r="GN117" s="472"/>
      <c r="GO117" s="472"/>
      <c r="GP117" s="472"/>
      <c r="GQ117" s="472"/>
      <c r="GR117" s="472"/>
      <c r="GS117" s="472"/>
      <c r="GT117" s="472"/>
      <c r="GU117" s="472"/>
      <c r="GV117" s="472"/>
      <c r="GW117" s="472"/>
      <c r="GX117" s="472"/>
      <c r="GY117" s="472"/>
      <c r="GZ117" s="472"/>
      <c r="HA117" s="472"/>
      <c r="HB117" s="472"/>
      <c r="HC117" s="472"/>
      <c r="HD117" s="472"/>
      <c r="HE117" s="472"/>
      <c r="HF117" s="472"/>
      <c r="HG117" s="472"/>
      <c r="HH117" s="472"/>
      <c r="HI117" s="472"/>
      <c r="HJ117" s="472"/>
      <c r="HK117" s="472"/>
      <c r="HL117" s="472"/>
      <c r="HM117" s="472"/>
      <c r="HN117" s="472"/>
      <c r="HO117" s="472"/>
      <c r="HP117" s="472"/>
      <c r="HQ117" s="472"/>
      <c r="HR117" s="472"/>
      <c r="HS117" s="472"/>
      <c r="HT117" s="472"/>
      <c r="HU117" s="472"/>
      <c r="HV117" s="472"/>
      <c r="HW117" s="472"/>
      <c r="HX117" s="472"/>
      <c r="HY117" s="472"/>
      <c r="HZ117" s="472"/>
      <c r="IA117" s="472"/>
      <c r="IB117" s="472"/>
      <c r="IC117" s="472"/>
      <c r="ID117" s="472"/>
      <c r="IE117" s="472"/>
      <c r="IF117" s="472"/>
      <c r="IG117" s="472"/>
      <c r="IH117" s="472"/>
      <c r="II117" s="472"/>
      <c r="IJ117" s="472"/>
      <c r="IK117" s="472"/>
      <c r="IL117" s="472"/>
      <c r="IM117" s="472"/>
      <c r="IN117" s="472"/>
      <c r="IO117" s="472"/>
      <c r="IP117" s="472"/>
      <c r="IQ117" s="472"/>
      <c r="IR117" s="472"/>
      <c r="IS117" s="472"/>
      <c r="IT117" s="472"/>
      <c r="IU117" s="472"/>
      <c r="IV117" s="472"/>
      <c r="IW117" s="472"/>
      <c r="IX117" s="472"/>
      <c r="IY117" s="472"/>
      <c r="IZ117" s="472"/>
      <c r="JA117" s="472"/>
      <c r="JB117" s="472"/>
      <c r="JC117" s="472"/>
      <c r="JD117" s="472"/>
      <c r="JE117" s="472"/>
      <c r="JF117" s="472"/>
      <c r="JG117" s="472"/>
      <c r="JH117" s="472"/>
      <c r="JI117" s="472"/>
      <c r="JJ117" s="472"/>
      <c r="JK117" s="472"/>
      <c r="JL117" s="472"/>
      <c r="JM117" s="472"/>
      <c r="JN117" s="472"/>
      <c r="JO117" s="472"/>
      <c r="JP117" s="472"/>
      <c r="JQ117" s="472"/>
      <c r="JR117" s="472"/>
      <c r="JS117" s="472"/>
      <c r="JT117" s="472"/>
      <c r="JU117" s="472"/>
      <c r="JV117" s="472"/>
      <c r="JW117" s="472"/>
      <c r="JX117" s="472"/>
      <c r="JY117" s="472"/>
      <c r="JZ117" s="472"/>
      <c r="KA117" s="472"/>
      <c r="KB117" s="472"/>
      <c r="KC117" s="472"/>
      <c r="KD117" s="472"/>
      <c r="KE117" s="472"/>
      <c r="KF117" s="472"/>
      <c r="KG117" s="472"/>
      <c r="KH117" s="472"/>
      <c r="KI117" s="472"/>
      <c r="KJ117" s="472"/>
      <c r="KK117" s="472"/>
      <c r="KL117" s="472"/>
      <c r="KM117" s="472"/>
      <c r="KN117" s="472"/>
      <c r="KO117" s="472"/>
      <c r="KP117" s="472"/>
      <c r="KQ117" s="472"/>
      <c r="KR117" s="472"/>
      <c r="KS117" s="472"/>
      <c r="KT117" s="472"/>
      <c r="KU117" s="472"/>
      <c r="KV117" s="472"/>
      <c r="KW117" s="472"/>
      <c r="KX117" s="472"/>
      <c r="KY117" s="472"/>
      <c r="KZ117" s="472"/>
      <c r="LA117" s="472"/>
      <c r="LB117" s="472"/>
      <c r="LC117" s="472"/>
      <c r="LD117" s="472"/>
      <c r="LE117" s="472"/>
      <c r="LF117" s="472"/>
      <c r="LG117" s="472"/>
      <c r="LH117" s="472"/>
      <c r="LI117" s="472"/>
      <c r="LJ117" s="472"/>
      <c r="LK117" s="472"/>
      <c r="LL117" s="472"/>
      <c r="LM117" s="472"/>
      <c r="LN117" s="472"/>
      <c r="LO117" s="472"/>
      <c r="LP117" s="472"/>
      <c r="LQ117" s="472"/>
      <c r="LR117" s="472"/>
      <c r="LS117" s="472"/>
      <c r="LT117" s="472"/>
      <c r="LU117" s="472"/>
      <c r="LV117" s="472"/>
      <c r="LW117" s="472"/>
      <c r="LX117" s="472"/>
      <c r="LY117" s="472"/>
      <c r="LZ117" s="472"/>
      <c r="MA117" s="472"/>
      <c r="MB117" s="472"/>
      <c r="MC117" s="472"/>
      <c r="MD117" s="472"/>
      <c r="ME117" s="472"/>
      <c r="MF117" s="472"/>
      <c r="MG117" s="472"/>
      <c r="MH117" s="472"/>
      <c r="MI117" s="472"/>
      <c r="MJ117" s="472"/>
      <c r="MK117" s="472"/>
      <c r="ML117" s="472"/>
      <c r="MM117" s="472"/>
      <c r="MN117" s="472"/>
      <c r="MO117" s="472"/>
      <c r="MP117" s="472"/>
      <c r="MQ117" s="472"/>
      <c r="MR117" s="472"/>
      <c r="MS117" s="472"/>
      <c r="MT117" s="472"/>
      <c r="MU117" s="472"/>
      <c r="MV117" s="472"/>
      <c r="MW117" s="472"/>
      <c r="MX117" s="472"/>
      <c r="MY117" s="472"/>
      <c r="MZ117" s="472"/>
      <c r="NA117" s="472"/>
    </row>
    <row r="118" spans="1:365" s="305" customFormat="1" ht="12.65" customHeight="1" x14ac:dyDescent="0.3">
      <c r="A118" s="485"/>
      <c r="B118" s="478">
        <v>8</v>
      </c>
      <c r="C118" s="443"/>
      <c r="D118" s="292">
        <f>RFR!$C17</f>
        <v>0</v>
      </c>
      <c r="E118" s="293">
        <f>RC_Summary!$D17</f>
        <v>0.65</v>
      </c>
      <c r="F118" s="293">
        <f>RC_Summary!$C17</f>
        <v>-0.5</v>
      </c>
      <c r="G118" s="294">
        <f t="shared" si="84"/>
        <v>0</v>
      </c>
      <c r="H118" s="294">
        <f t="shared" si="85"/>
        <v>0</v>
      </c>
      <c r="I118" s="391">
        <f t="shared" si="86"/>
        <v>0</v>
      </c>
      <c r="J118" s="391">
        <f t="shared" si="87"/>
        <v>0</v>
      </c>
      <c r="K118" s="69"/>
      <c r="L118" s="157">
        <v>8</v>
      </c>
      <c r="M118" s="443"/>
      <c r="N118" s="292">
        <f>IF(IF(ISBLANK(L$106),0,VLOOKUP(L118,RFR!$B$8:$I$108,VLOOKUP('Market Risk (Interest Rate_MD)'!L$106,RC_Summary!$F$18:$G$24,2,0),0))&lt;0,0,IF(ISBLANK(L$106),0,VLOOKUP(L118,RFR!$B$8:$I$108,VLOOKUP('Market Risk (Interest Rate_MD)'!$L$106,RC_Summary!$F$18:$G$24,2,0),0)))</f>
        <v>0</v>
      </c>
      <c r="O118" s="293">
        <f>RC_Summary!$D17</f>
        <v>0.65</v>
      </c>
      <c r="P118" s="293">
        <f>RC_Summary!$C17</f>
        <v>-0.5</v>
      </c>
      <c r="Q118" s="294">
        <f t="shared" si="88"/>
        <v>0</v>
      </c>
      <c r="R118" s="294">
        <f t="shared" si="89"/>
        <v>0</v>
      </c>
      <c r="S118" s="305">
        <f t="shared" si="90"/>
        <v>0</v>
      </c>
      <c r="T118" s="305">
        <f t="shared" si="91"/>
        <v>0</v>
      </c>
      <c r="U118" s="69"/>
      <c r="V118" s="157">
        <v>8</v>
      </c>
      <c r="W118" s="443"/>
      <c r="X118" s="292">
        <f>IF(IF(ISBLANK(V$106),0,VLOOKUP(V118,RFR!$B$8:$I$108,VLOOKUP('Market Risk (Interest Rate_MD)'!V$106,RC_Summary!$F$18:$G$24,2,0),0))&lt;0,0,IF(ISBLANK(V$106),0,VLOOKUP(V118,RFR!$B$8:$I$108,VLOOKUP('Market Risk (Interest Rate_MD)'!$L$106,RC_Summary!$F$18:$G$24,2,0),0)))</f>
        <v>0</v>
      </c>
      <c r="Y118" s="293">
        <f>RC_Summary!$D17</f>
        <v>0.65</v>
      </c>
      <c r="Z118" s="293">
        <f>RC_Summary!$C17</f>
        <v>-0.5</v>
      </c>
      <c r="AA118" s="294">
        <f t="shared" si="92"/>
        <v>0</v>
      </c>
      <c r="AB118" s="294">
        <f t="shared" si="93"/>
        <v>0</v>
      </c>
      <c r="AC118" s="305">
        <f t="shared" si="94"/>
        <v>0</v>
      </c>
      <c r="AD118" s="305">
        <f t="shared" si="95"/>
        <v>0</v>
      </c>
      <c r="AE118" s="69"/>
      <c r="AF118" s="157">
        <v>8</v>
      </c>
      <c r="AG118" s="443"/>
      <c r="AH118" s="292">
        <f>IF(IF(ISBLANK(AF$106),0,VLOOKUP(AF118,RFR!$B$8:$I$108,VLOOKUP('Market Risk (Interest Rate_MD)'!AF$106,RC_Summary!$F$18:$G$24,2,0),0))&lt;0,0,IF(ISBLANK(AF$106),0,VLOOKUP(AF118,RFR!$B$8:$I$108,VLOOKUP('Market Risk (Interest Rate_MD)'!$L$106,RC_Summary!$F$18:$G$24,2,0),0)))</f>
        <v>0</v>
      </c>
      <c r="AI118" s="293">
        <f>RC_Summary!$D17</f>
        <v>0.65</v>
      </c>
      <c r="AJ118" s="293">
        <f>RC_Summary!$C17</f>
        <v>-0.5</v>
      </c>
      <c r="AK118" s="294">
        <f t="shared" si="96"/>
        <v>0</v>
      </c>
      <c r="AL118" s="294">
        <f t="shared" si="97"/>
        <v>0</v>
      </c>
      <c r="AM118" s="305">
        <f t="shared" si="98"/>
        <v>0</v>
      </c>
      <c r="AN118" s="305">
        <f t="shared" si="99"/>
        <v>0</v>
      </c>
      <c r="AO118" s="69"/>
      <c r="AP118" s="157">
        <v>8</v>
      </c>
      <c r="AQ118" s="443"/>
      <c r="AR118" s="292">
        <f>IF(IF(ISBLANK(AP$106),0,VLOOKUP(AP118,RFR!$B$8:$I$108,VLOOKUP('Market Risk (Interest Rate_MD)'!AP$106,RC_Summary!$F$18:$G$24,2,0),0))&lt;0,0,IF(ISBLANK(AP$106),0,VLOOKUP(AP118,RFR!$B$8:$I$108,VLOOKUP('Market Risk (Interest Rate_MD)'!$L$106,RC_Summary!$F$18:$G$24,2,0),0)))</f>
        <v>0</v>
      </c>
      <c r="AS118" s="293">
        <f>RC_Summary!$D17</f>
        <v>0.65</v>
      </c>
      <c r="AT118" s="293">
        <f>RC_Summary!$C17</f>
        <v>-0.5</v>
      </c>
      <c r="AU118" s="294">
        <f t="shared" si="100"/>
        <v>0</v>
      </c>
      <c r="AV118" s="294">
        <f t="shared" si="101"/>
        <v>0</v>
      </c>
      <c r="AW118" s="305">
        <f t="shared" si="102"/>
        <v>0</v>
      </c>
      <c r="AX118" s="305">
        <f t="shared" si="103"/>
        <v>0</v>
      </c>
      <c r="AY118" s="69"/>
      <c r="AZ118" s="482">
        <v>8</v>
      </c>
      <c r="BA118" s="283"/>
      <c r="BB118" s="292">
        <f>IF(IF(ISBLANK(AZ$106),0,VLOOKUP(AZ118,RFR!$B$8:$I$108,VLOOKUP('Market Risk (Interest Rate_MD)'!AZ$106,RC_Summary!$F$18:$G$24,2,0),0))&lt;0,0,IF(ISBLANK(AZ$106),0,VLOOKUP(AZ118,RFR!$B$8:$I$108,VLOOKUP('Market Risk (Interest Rate_MD)'!$L$106,RC_Summary!$F$18:$G$24,2,0),0)))</f>
        <v>0</v>
      </c>
      <c r="BC118" s="293">
        <f>RC_Summary!$D17</f>
        <v>0.65</v>
      </c>
      <c r="BD118" s="293">
        <f>RC_Summary!$C17</f>
        <v>-0.5</v>
      </c>
      <c r="BE118" s="294">
        <f t="shared" si="104"/>
        <v>0</v>
      </c>
      <c r="BF118" s="294">
        <f t="shared" si="105"/>
        <v>0</v>
      </c>
      <c r="BG118" s="305">
        <f t="shared" si="106"/>
        <v>0</v>
      </c>
      <c r="BH118" s="305">
        <f t="shared" si="107"/>
        <v>0</v>
      </c>
      <c r="BI118" s="69"/>
      <c r="BJ118" s="157">
        <v>8</v>
      </c>
      <c r="BK118" s="283"/>
      <c r="BL118" s="292">
        <f>IF(IF(ISBLANK(BJ$106),0,VLOOKUP(BJ118,RFR!$B$8:$I$108,VLOOKUP('Market Risk (Interest Rate_MD)'!BJ$106,RC_Summary!$F$18:$G$24,2,0),0))&lt;0,0,IF(ISBLANK(BJ$106),0,VLOOKUP(BJ118,RFR!$B$8:$I$108,VLOOKUP('Market Risk (Interest Rate_MD)'!$L$106,RC_Summary!$F$18:$G$24,2,0),0)))</f>
        <v>0</v>
      </c>
      <c r="BM118" s="293">
        <f>RC_Summary!$D17</f>
        <v>0.65</v>
      </c>
      <c r="BN118" s="293">
        <f>RC_Summary!$C17</f>
        <v>-0.5</v>
      </c>
      <c r="BO118" s="294">
        <f t="shared" si="108"/>
        <v>0</v>
      </c>
      <c r="BP118" s="294">
        <f t="shared" si="109"/>
        <v>0</v>
      </c>
      <c r="BQ118" s="305">
        <f t="shared" si="110"/>
        <v>0</v>
      </c>
      <c r="BR118" s="305">
        <f t="shared" si="111"/>
        <v>0</v>
      </c>
      <c r="BS118" s="472"/>
      <c r="BT118" s="472"/>
      <c r="BU118" s="472"/>
      <c r="BV118" s="472"/>
      <c r="BW118" s="472"/>
      <c r="BX118" s="472"/>
      <c r="BY118" s="472"/>
      <c r="BZ118" s="472"/>
      <c r="CA118" s="472"/>
      <c r="CB118" s="472"/>
      <c r="CC118" s="472"/>
      <c r="CD118" s="472"/>
      <c r="CE118" s="472"/>
      <c r="CF118" s="472"/>
      <c r="CG118" s="472"/>
      <c r="CH118" s="472"/>
      <c r="CI118" s="472"/>
      <c r="CJ118" s="472"/>
      <c r="CK118" s="472"/>
      <c r="CL118" s="472"/>
      <c r="CM118" s="472"/>
      <c r="CN118" s="472"/>
      <c r="CO118" s="472"/>
      <c r="CP118" s="472"/>
      <c r="CQ118" s="472"/>
      <c r="CR118" s="472"/>
      <c r="CS118" s="472"/>
      <c r="CT118" s="472"/>
      <c r="CU118" s="472"/>
      <c r="CV118" s="472"/>
      <c r="CW118" s="472"/>
      <c r="CX118" s="472"/>
      <c r="CY118" s="472"/>
      <c r="CZ118" s="472"/>
      <c r="DA118" s="472"/>
      <c r="DB118" s="472"/>
      <c r="DC118" s="472"/>
      <c r="DD118" s="472"/>
      <c r="DE118" s="472"/>
      <c r="DF118" s="472"/>
      <c r="DG118" s="472"/>
      <c r="DH118" s="472"/>
      <c r="DI118" s="472"/>
      <c r="DJ118" s="472"/>
      <c r="DK118" s="472"/>
      <c r="DL118" s="472"/>
      <c r="DM118" s="472"/>
      <c r="DN118" s="472"/>
      <c r="DO118" s="472"/>
      <c r="DP118" s="472"/>
      <c r="DQ118" s="472"/>
      <c r="DR118" s="472"/>
      <c r="DS118" s="472"/>
      <c r="DT118" s="472"/>
      <c r="DU118" s="472"/>
      <c r="DV118" s="472"/>
      <c r="DW118" s="472"/>
      <c r="DX118" s="472"/>
      <c r="DY118" s="472"/>
      <c r="DZ118" s="472"/>
      <c r="EA118" s="472"/>
      <c r="EB118" s="472"/>
      <c r="EC118" s="472"/>
      <c r="ED118" s="472"/>
      <c r="EE118" s="472"/>
      <c r="EF118" s="472"/>
      <c r="EG118" s="472"/>
      <c r="EH118" s="472"/>
      <c r="EI118" s="472"/>
      <c r="EJ118" s="472"/>
      <c r="EK118" s="472"/>
      <c r="EL118" s="472"/>
      <c r="EM118" s="472"/>
      <c r="EN118" s="472"/>
      <c r="EO118" s="472"/>
      <c r="EP118" s="472"/>
      <c r="EQ118" s="472"/>
      <c r="ER118" s="472"/>
      <c r="ES118" s="472"/>
      <c r="ET118" s="472"/>
      <c r="EU118" s="472"/>
      <c r="EV118" s="472"/>
      <c r="EW118" s="472"/>
      <c r="EX118" s="472"/>
      <c r="EY118" s="472"/>
      <c r="EZ118" s="472"/>
      <c r="FA118" s="472"/>
      <c r="FB118" s="472"/>
      <c r="FC118" s="472"/>
      <c r="FD118" s="472"/>
      <c r="FE118" s="472"/>
      <c r="FF118" s="472"/>
      <c r="FG118" s="472"/>
      <c r="FH118" s="472"/>
      <c r="FI118" s="472"/>
      <c r="FJ118" s="472"/>
      <c r="FK118" s="472"/>
      <c r="FL118" s="472"/>
      <c r="FM118" s="472"/>
      <c r="FN118" s="472"/>
      <c r="FO118" s="472"/>
      <c r="FP118" s="472"/>
      <c r="FQ118" s="472"/>
      <c r="FR118" s="472"/>
      <c r="FS118" s="472"/>
      <c r="FT118" s="472"/>
      <c r="FU118" s="472"/>
      <c r="FV118" s="472"/>
      <c r="FW118" s="472"/>
      <c r="FX118" s="472"/>
      <c r="FY118" s="472"/>
      <c r="FZ118" s="472"/>
      <c r="GA118" s="472"/>
      <c r="GB118" s="472"/>
      <c r="GC118" s="472"/>
      <c r="GD118" s="472"/>
      <c r="GE118" s="472"/>
      <c r="GF118" s="472"/>
      <c r="GG118" s="472"/>
      <c r="GH118" s="472"/>
      <c r="GI118" s="472"/>
      <c r="GJ118" s="472"/>
      <c r="GK118" s="472"/>
      <c r="GL118" s="472"/>
      <c r="GM118" s="472"/>
      <c r="GN118" s="472"/>
      <c r="GO118" s="472"/>
      <c r="GP118" s="472"/>
      <c r="GQ118" s="472"/>
      <c r="GR118" s="472"/>
      <c r="GS118" s="472"/>
      <c r="GT118" s="472"/>
      <c r="GU118" s="472"/>
      <c r="GV118" s="472"/>
      <c r="GW118" s="472"/>
      <c r="GX118" s="472"/>
      <c r="GY118" s="472"/>
      <c r="GZ118" s="472"/>
      <c r="HA118" s="472"/>
      <c r="HB118" s="472"/>
      <c r="HC118" s="472"/>
      <c r="HD118" s="472"/>
      <c r="HE118" s="472"/>
      <c r="HF118" s="472"/>
      <c r="HG118" s="472"/>
      <c r="HH118" s="472"/>
      <c r="HI118" s="472"/>
      <c r="HJ118" s="472"/>
      <c r="HK118" s="472"/>
      <c r="HL118" s="472"/>
      <c r="HM118" s="472"/>
      <c r="HN118" s="472"/>
      <c r="HO118" s="472"/>
      <c r="HP118" s="472"/>
      <c r="HQ118" s="472"/>
      <c r="HR118" s="472"/>
      <c r="HS118" s="472"/>
      <c r="HT118" s="472"/>
      <c r="HU118" s="472"/>
      <c r="HV118" s="472"/>
      <c r="HW118" s="472"/>
      <c r="HX118" s="472"/>
      <c r="HY118" s="472"/>
      <c r="HZ118" s="472"/>
      <c r="IA118" s="472"/>
      <c r="IB118" s="472"/>
      <c r="IC118" s="472"/>
      <c r="ID118" s="472"/>
      <c r="IE118" s="472"/>
      <c r="IF118" s="472"/>
      <c r="IG118" s="472"/>
      <c r="IH118" s="472"/>
      <c r="II118" s="472"/>
      <c r="IJ118" s="472"/>
      <c r="IK118" s="472"/>
      <c r="IL118" s="472"/>
      <c r="IM118" s="472"/>
      <c r="IN118" s="472"/>
      <c r="IO118" s="472"/>
      <c r="IP118" s="472"/>
      <c r="IQ118" s="472"/>
      <c r="IR118" s="472"/>
      <c r="IS118" s="472"/>
      <c r="IT118" s="472"/>
      <c r="IU118" s="472"/>
      <c r="IV118" s="472"/>
      <c r="IW118" s="472"/>
      <c r="IX118" s="472"/>
      <c r="IY118" s="472"/>
      <c r="IZ118" s="472"/>
      <c r="JA118" s="472"/>
      <c r="JB118" s="472"/>
      <c r="JC118" s="472"/>
      <c r="JD118" s="472"/>
      <c r="JE118" s="472"/>
      <c r="JF118" s="472"/>
      <c r="JG118" s="472"/>
      <c r="JH118" s="472"/>
      <c r="JI118" s="472"/>
      <c r="JJ118" s="472"/>
      <c r="JK118" s="472"/>
      <c r="JL118" s="472"/>
      <c r="JM118" s="472"/>
      <c r="JN118" s="472"/>
      <c r="JO118" s="472"/>
      <c r="JP118" s="472"/>
      <c r="JQ118" s="472"/>
      <c r="JR118" s="472"/>
      <c r="JS118" s="472"/>
      <c r="JT118" s="472"/>
      <c r="JU118" s="472"/>
      <c r="JV118" s="472"/>
      <c r="JW118" s="472"/>
      <c r="JX118" s="472"/>
      <c r="JY118" s="472"/>
      <c r="JZ118" s="472"/>
      <c r="KA118" s="472"/>
      <c r="KB118" s="472"/>
      <c r="KC118" s="472"/>
      <c r="KD118" s="472"/>
      <c r="KE118" s="472"/>
      <c r="KF118" s="472"/>
      <c r="KG118" s="472"/>
      <c r="KH118" s="472"/>
      <c r="KI118" s="472"/>
      <c r="KJ118" s="472"/>
      <c r="KK118" s="472"/>
      <c r="KL118" s="472"/>
      <c r="KM118" s="472"/>
      <c r="KN118" s="472"/>
      <c r="KO118" s="472"/>
      <c r="KP118" s="472"/>
      <c r="KQ118" s="472"/>
      <c r="KR118" s="472"/>
      <c r="KS118" s="472"/>
      <c r="KT118" s="472"/>
      <c r="KU118" s="472"/>
      <c r="KV118" s="472"/>
      <c r="KW118" s="472"/>
      <c r="KX118" s="472"/>
      <c r="KY118" s="472"/>
      <c r="KZ118" s="472"/>
      <c r="LA118" s="472"/>
      <c r="LB118" s="472"/>
      <c r="LC118" s="472"/>
      <c r="LD118" s="472"/>
      <c r="LE118" s="472"/>
      <c r="LF118" s="472"/>
      <c r="LG118" s="472"/>
      <c r="LH118" s="472"/>
      <c r="LI118" s="472"/>
      <c r="LJ118" s="472"/>
      <c r="LK118" s="472"/>
      <c r="LL118" s="472"/>
      <c r="LM118" s="472"/>
      <c r="LN118" s="472"/>
      <c r="LO118" s="472"/>
      <c r="LP118" s="472"/>
      <c r="LQ118" s="472"/>
      <c r="LR118" s="472"/>
      <c r="LS118" s="472"/>
      <c r="LT118" s="472"/>
      <c r="LU118" s="472"/>
      <c r="LV118" s="472"/>
      <c r="LW118" s="472"/>
      <c r="LX118" s="472"/>
      <c r="LY118" s="472"/>
      <c r="LZ118" s="472"/>
      <c r="MA118" s="472"/>
      <c r="MB118" s="472"/>
      <c r="MC118" s="472"/>
      <c r="MD118" s="472"/>
      <c r="ME118" s="472"/>
      <c r="MF118" s="472"/>
      <c r="MG118" s="472"/>
      <c r="MH118" s="472"/>
      <c r="MI118" s="472"/>
      <c r="MJ118" s="472"/>
      <c r="MK118" s="472"/>
      <c r="ML118" s="472"/>
      <c r="MM118" s="472"/>
      <c r="MN118" s="472"/>
      <c r="MO118" s="472"/>
      <c r="MP118" s="472"/>
      <c r="MQ118" s="472"/>
      <c r="MR118" s="472"/>
      <c r="MS118" s="472"/>
      <c r="MT118" s="472"/>
      <c r="MU118" s="472"/>
      <c r="MV118" s="472"/>
      <c r="MW118" s="472"/>
      <c r="MX118" s="472"/>
      <c r="MY118" s="472"/>
      <c r="MZ118" s="472"/>
      <c r="NA118" s="472"/>
    </row>
    <row r="119" spans="1:365" s="305" customFormat="1" ht="12.65" customHeight="1" x14ac:dyDescent="0.3">
      <c r="A119" s="485"/>
      <c r="B119" s="478">
        <v>9</v>
      </c>
      <c r="C119" s="443"/>
      <c r="D119" s="292">
        <f>RFR!$C18</f>
        <v>0</v>
      </c>
      <c r="E119" s="293">
        <f>RC_Summary!$D18</f>
        <v>0.65</v>
      </c>
      <c r="F119" s="293">
        <f>RC_Summary!$C18</f>
        <v>-0.45</v>
      </c>
      <c r="G119" s="294">
        <f t="shared" si="84"/>
        <v>0</v>
      </c>
      <c r="H119" s="294">
        <f t="shared" si="85"/>
        <v>0</v>
      </c>
      <c r="I119" s="391">
        <f t="shared" si="86"/>
        <v>0</v>
      </c>
      <c r="J119" s="391">
        <f t="shared" si="87"/>
        <v>0</v>
      </c>
      <c r="K119" s="69"/>
      <c r="L119" s="157">
        <v>9</v>
      </c>
      <c r="M119" s="443"/>
      <c r="N119" s="292">
        <f>IF(IF(ISBLANK(L$106),0,VLOOKUP(L119,RFR!$B$8:$I$108,VLOOKUP('Market Risk (Interest Rate_MD)'!L$106,RC_Summary!$F$18:$G$24,2,0),0))&lt;0,0,IF(ISBLANK(L$106),0,VLOOKUP(L119,RFR!$B$8:$I$108,VLOOKUP('Market Risk (Interest Rate_MD)'!$L$106,RC_Summary!$F$18:$G$24,2,0),0)))</f>
        <v>0</v>
      </c>
      <c r="O119" s="293">
        <f>RC_Summary!$D18</f>
        <v>0.65</v>
      </c>
      <c r="P119" s="293">
        <f>RC_Summary!$C18</f>
        <v>-0.45</v>
      </c>
      <c r="Q119" s="294">
        <f t="shared" si="88"/>
        <v>0</v>
      </c>
      <c r="R119" s="294">
        <f t="shared" si="89"/>
        <v>0</v>
      </c>
      <c r="S119" s="305">
        <f t="shared" si="90"/>
        <v>0</v>
      </c>
      <c r="T119" s="305">
        <f t="shared" si="91"/>
        <v>0</v>
      </c>
      <c r="U119" s="69"/>
      <c r="V119" s="157">
        <v>9</v>
      </c>
      <c r="W119" s="443"/>
      <c r="X119" s="292">
        <f>IF(IF(ISBLANK(V$106),0,VLOOKUP(V119,RFR!$B$8:$I$108,VLOOKUP('Market Risk (Interest Rate_MD)'!V$106,RC_Summary!$F$18:$G$24,2,0),0))&lt;0,0,IF(ISBLANK(V$106),0,VLOOKUP(V119,RFR!$B$8:$I$108,VLOOKUP('Market Risk (Interest Rate_MD)'!$L$106,RC_Summary!$F$18:$G$24,2,0),0)))</f>
        <v>0</v>
      </c>
      <c r="Y119" s="293">
        <f>RC_Summary!$D18</f>
        <v>0.65</v>
      </c>
      <c r="Z119" s="293">
        <f>RC_Summary!$C18</f>
        <v>-0.45</v>
      </c>
      <c r="AA119" s="294">
        <f t="shared" si="92"/>
        <v>0</v>
      </c>
      <c r="AB119" s="294">
        <f t="shared" si="93"/>
        <v>0</v>
      </c>
      <c r="AC119" s="305">
        <f t="shared" si="94"/>
        <v>0</v>
      </c>
      <c r="AD119" s="305">
        <f t="shared" si="95"/>
        <v>0</v>
      </c>
      <c r="AE119" s="69"/>
      <c r="AF119" s="157">
        <v>9</v>
      </c>
      <c r="AG119" s="443"/>
      <c r="AH119" s="292">
        <f>IF(IF(ISBLANK(AF$106),0,VLOOKUP(AF119,RFR!$B$8:$I$108,VLOOKUP('Market Risk (Interest Rate_MD)'!AF$106,RC_Summary!$F$18:$G$24,2,0),0))&lt;0,0,IF(ISBLANK(AF$106),0,VLOOKUP(AF119,RFR!$B$8:$I$108,VLOOKUP('Market Risk (Interest Rate_MD)'!$L$106,RC_Summary!$F$18:$G$24,2,0),0)))</f>
        <v>0</v>
      </c>
      <c r="AI119" s="293">
        <f>RC_Summary!$D18</f>
        <v>0.65</v>
      </c>
      <c r="AJ119" s="293">
        <f>RC_Summary!$C18</f>
        <v>-0.45</v>
      </c>
      <c r="AK119" s="294">
        <f t="shared" si="96"/>
        <v>0</v>
      </c>
      <c r="AL119" s="294">
        <f t="shared" si="97"/>
        <v>0</v>
      </c>
      <c r="AM119" s="305">
        <f t="shared" si="98"/>
        <v>0</v>
      </c>
      <c r="AN119" s="305">
        <f t="shared" si="99"/>
        <v>0</v>
      </c>
      <c r="AO119" s="69"/>
      <c r="AP119" s="157">
        <v>9</v>
      </c>
      <c r="AQ119" s="443"/>
      <c r="AR119" s="292">
        <f>IF(IF(ISBLANK(AP$106),0,VLOOKUP(AP119,RFR!$B$8:$I$108,VLOOKUP('Market Risk (Interest Rate_MD)'!AP$106,RC_Summary!$F$18:$G$24,2,0),0))&lt;0,0,IF(ISBLANK(AP$106),0,VLOOKUP(AP119,RFR!$B$8:$I$108,VLOOKUP('Market Risk (Interest Rate_MD)'!$L$106,RC_Summary!$F$18:$G$24,2,0),0)))</f>
        <v>0</v>
      </c>
      <c r="AS119" s="293">
        <f>RC_Summary!$D18</f>
        <v>0.65</v>
      </c>
      <c r="AT119" s="293">
        <f>RC_Summary!$C18</f>
        <v>-0.45</v>
      </c>
      <c r="AU119" s="294">
        <f t="shared" si="100"/>
        <v>0</v>
      </c>
      <c r="AV119" s="294">
        <f t="shared" si="101"/>
        <v>0</v>
      </c>
      <c r="AW119" s="305">
        <f t="shared" si="102"/>
        <v>0</v>
      </c>
      <c r="AX119" s="305">
        <f t="shared" si="103"/>
        <v>0</v>
      </c>
      <c r="AY119" s="69"/>
      <c r="AZ119" s="482">
        <v>9</v>
      </c>
      <c r="BA119" s="283"/>
      <c r="BB119" s="292">
        <f>IF(IF(ISBLANK(AZ$106),0,VLOOKUP(AZ119,RFR!$B$8:$I$108,VLOOKUP('Market Risk (Interest Rate_MD)'!AZ$106,RC_Summary!$F$18:$G$24,2,0),0))&lt;0,0,IF(ISBLANK(AZ$106),0,VLOOKUP(AZ119,RFR!$B$8:$I$108,VLOOKUP('Market Risk (Interest Rate_MD)'!$L$106,RC_Summary!$F$18:$G$24,2,0),0)))</f>
        <v>0</v>
      </c>
      <c r="BC119" s="293">
        <f>RC_Summary!$D18</f>
        <v>0.65</v>
      </c>
      <c r="BD119" s="293">
        <f>RC_Summary!$C18</f>
        <v>-0.45</v>
      </c>
      <c r="BE119" s="294">
        <f t="shared" si="104"/>
        <v>0</v>
      </c>
      <c r="BF119" s="294">
        <f t="shared" si="105"/>
        <v>0</v>
      </c>
      <c r="BG119" s="305">
        <f t="shared" si="106"/>
        <v>0</v>
      </c>
      <c r="BH119" s="305">
        <f t="shared" si="107"/>
        <v>0</v>
      </c>
      <c r="BI119" s="69"/>
      <c r="BJ119" s="157">
        <v>9</v>
      </c>
      <c r="BK119" s="283"/>
      <c r="BL119" s="292">
        <f>IF(IF(ISBLANK(BJ$106),0,VLOOKUP(BJ119,RFR!$B$8:$I$108,VLOOKUP('Market Risk (Interest Rate_MD)'!BJ$106,RC_Summary!$F$18:$G$24,2,0),0))&lt;0,0,IF(ISBLANK(BJ$106),0,VLOOKUP(BJ119,RFR!$B$8:$I$108,VLOOKUP('Market Risk (Interest Rate_MD)'!$L$106,RC_Summary!$F$18:$G$24,2,0),0)))</f>
        <v>0</v>
      </c>
      <c r="BM119" s="293">
        <f>RC_Summary!$D18</f>
        <v>0.65</v>
      </c>
      <c r="BN119" s="293">
        <f>RC_Summary!$C18</f>
        <v>-0.45</v>
      </c>
      <c r="BO119" s="294">
        <f t="shared" si="108"/>
        <v>0</v>
      </c>
      <c r="BP119" s="294">
        <f t="shared" si="109"/>
        <v>0</v>
      </c>
      <c r="BQ119" s="305">
        <f t="shared" si="110"/>
        <v>0</v>
      </c>
      <c r="BR119" s="305">
        <f t="shared" si="111"/>
        <v>0</v>
      </c>
      <c r="BS119" s="472"/>
      <c r="BT119" s="472"/>
      <c r="BU119" s="472"/>
      <c r="BV119" s="472"/>
      <c r="BW119" s="472"/>
      <c r="BX119" s="472"/>
      <c r="BY119" s="472"/>
      <c r="BZ119" s="472"/>
      <c r="CA119" s="472"/>
      <c r="CB119" s="472"/>
      <c r="CC119" s="472"/>
      <c r="CD119" s="472"/>
      <c r="CE119" s="472"/>
      <c r="CF119" s="472"/>
      <c r="CG119" s="472"/>
      <c r="CH119" s="472"/>
      <c r="CI119" s="472"/>
      <c r="CJ119" s="472"/>
      <c r="CK119" s="472"/>
      <c r="CL119" s="472"/>
      <c r="CM119" s="472"/>
      <c r="CN119" s="472"/>
      <c r="CO119" s="472"/>
      <c r="CP119" s="472"/>
      <c r="CQ119" s="472"/>
      <c r="CR119" s="472"/>
      <c r="CS119" s="472"/>
      <c r="CT119" s="472"/>
      <c r="CU119" s="472"/>
      <c r="CV119" s="472"/>
      <c r="CW119" s="472"/>
      <c r="CX119" s="472"/>
      <c r="CY119" s="472"/>
      <c r="CZ119" s="472"/>
      <c r="DA119" s="472"/>
      <c r="DB119" s="472"/>
      <c r="DC119" s="472"/>
      <c r="DD119" s="472"/>
      <c r="DE119" s="472"/>
      <c r="DF119" s="472"/>
      <c r="DG119" s="472"/>
      <c r="DH119" s="472"/>
      <c r="DI119" s="472"/>
      <c r="DJ119" s="472"/>
      <c r="DK119" s="472"/>
      <c r="DL119" s="472"/>
      <c r="DM119" s="472"/>
      <c r="DN119" s="472"/>
      <c r="DO119" s="472"/>
      <c r="DP119" s="472"/>
      <c r="DQ119" s="472"/>
      <c r="DR119" s="472"/>
      <c r="DS119" s="472"/>
      <c r="DT119" s="472"/>
      <c r="DU119" s="472"/>
      <c r="DV119" s="472"/>
      <c r="DW119" s="472"/>
      <c r="DX119" s="472"/>
      <c r="DY119" s="472"/>
      <c r="DZ119" s="472"/>
      <c r="EA119" s="472"/>
      <c r="EB119" s="472"/>
      <c r="EC119" s="472"/>
      <c r="ED119" s="472"/>
      <c r="EE119" s="472"/>
      <c r="EF119" s="472"/>
      <c r="EG119" s="472"/>
      <c r="EH119" s="472"/>
      <c r="EI119" s="472"/>
      <c r="EJ119" s="472"/>
      <c r="EK119" s="472"/>
      <c r="EL119" s="472"/>
      <c r="EM119" s="472"/>
      <c r="EN119" s="472"/>
      <c r="EO119" s="472"/>
      <c r="EP119" s="472"/>
      <c r="EQ119" s="472"/>
      <c r="ER119" s="472"/>
      <c r="ES119" s="472"/>
      <c r="ET119" s="472"/>
      <c r="EU119" s="472"/>
      <c r="EV119" s="472"/>
      <c r="EW119" s="472"/>
      <c r="EX119" s="472"/>
      <c r="EY119" s="472"/>
      <c r="EZ119" s="472"/>
      <c r="FA119" s="472"/>
      <c r="FB119" s="472"/>
      <c r="FC119" s="472"/>
      <c r="FD119" s="472"/>
      <c r="FE119" s="472"/>
      <c r="FF119" s="472"/>
      <c r="FG119" s="472"/>
      <c r="FH119" s="472"/>
      <c r="FI119" s="472"/>
      <c r="FJ119" s="472"/>
      <c r="FK119" s="472"/>
      <c r="FL119" s="472"/>
      <c r="FM119" s="472"/>
      <c r="FN119" s="472"/>
      <c r="FO119" s="472"/>
      <c r="FP119" s="472"/>
      <c r="FQ119" s="472"/>
      <c r="FR119" s="472"/>
      <c r="FS119" s="472"/>
      <c r="FT119" s="472"/>
      <c r="FU119" s="472"/>
      <c r="FV119" s="472"/>
      <c r="FW119" s="472"/>
      <c r="FX119" s="472"/>
      <c r="FY119" s="472"/>
      <c r="FZ119" s="472"/>
      <c r="GA119" s="472"/>
      <c r="GB119" s="472"/>
      <c r="GC119" s="472"/>
      <c r="GD119" s="472"/>
      <c r="GE119" s="472"/>
      <c r="GF119" s="472"/>
      <c r="GG119" s="472"/>
      <c r="GH119" s="472"/>
      <c r="GI119" s="472"/>
      <c r="GJ119" s="472"/>
      <c r="GK119" s="472"/>
      <c r="GL119" s="472"/>
      <c r="GM119" s="472"/>
      <c r="GN119" s="472"/>
      <c r="GO119" s="472"/>
      <c r="GP119" s="472"/>
      <c r="GQ119" s="472"/>
      <c r="GR119" s="472"/>
      <c r="GS119" s="472"/>
      <c r="GT119" s="472"/>
      <c r="GU119" s="472"/>
      <c r="GV119" s="472"/>
      <c r="GW119" s="472"/>
      <c r="GX119" s="472"/>
      <c r="GY119" s="472"/>
      <c r="GZ119" s="472"/>
      <c r="HA119" s="472"/>
      <c r="HB119" s="472"/>
      <c r="HC119" s="472"/>
      <c r="HD119" s="472"/>
      <c r="HE119" s="472"/>
      <c r="HF119" s="472"/>
      <c r="HG119" s="472"/>
      <c r="HH119" s="472"/>
      <c r="HI119" s="472"/>
      <c r="HJ119" s="472"/>
      <c r="HK119" s="472"/>
      <c r="HL119" s="472"/>
      <c r="HM119" s="472"/>
      <c r="HN119" s="472"/>
      <c r="HO119" s="472"/>
      <c r="HP119" s="472"/>
      <c r="HQ119" s="472"/>
      <c r="HR119" s="472"/>
      <c r="HS119" s="472"/>
      <c r="HT119" s="472"/>
      <c r="HU119" s="472"/>
      <c r="HV119" s="472"/>
      <c r="HW119" s="472"/>
      <c r="HX119" s="472"/>
      <c r="HY119" s="472"/>
      <c r="HZ119" s="472"/>
      <c r="IA119" s="472"/>
      <c r="IB119" s="472"/>
      <c r="IC119" s="472"/>
      <c r="ID119" s="472"/>
      <c r="IE119" s="472"/>
      <c r="IF119" s="472"/>
      <c r="IG119" s="472"/>
      <c r="IH119" s="472"/>
      <c r="II119" s="472"/>
      <c r="IJ119" s="472"/>
      <c r="IK119" s="472"/>
      <c r="IL119" s="472"/>
      <c r="IM119" s="472"/>
      <c r="IN119" s="472"/>
      <c r="IO119" s="472"/>
      <c r="IP119" s="472"/>
      <c r="IQ119" s="472"/>
      <c r="IR119" s="472"/>
      <c r="IS119" s="472"/>
      <c r="IT119" s="472"/>
      <c r="IU119" s="472"/>
      <c r="IV119" s="472"/>
      <c r="IW119" s="472"/>
      <c r="IX119" s="472"/>
      <c r="IY119" s="472"/>
      <c r="IZ119" s="472"/>
      <c r="JA119" s="472"/>
      <c r="JB119" s="472"/>
      <c r="JC119" s="472"/>
      <c r="JD119" s="472"/>
      <c r="JE119" s="472"/>
      <c r="JF119" s="472"/>
      <c r="JG119" s="472"/>
      <c r="JH119" s="472"/>
      <c r="JI119" s="472"/>
      <c r="JJ119" s="472"/>
      <c r="JK119" s="472"/>
      <c r="JL119" s="472"/>
      <c r="JM119" s="472"/>
      <c r="JN119" s="472"/>
      <c r="JO119" s="472"/>
      <c r="JP119" s="472"/>
      <c r="JQ119" s="472"/>
      <c r="JR119" s="472"/>
      <c r="JS119" s="472"/>
      <c r="JT119" s="472"/>
      <c r="JU119" s="472"/>
      <c r="JV119" s="472"/>
      <c r="JW119" s="472"/>
      <c r="JX119" s="472"/>
      <c r="JY119" s="472"/>
      <c r="JZ119" s="472"/>
      <c r="KA119" s="472"/>
      <c r="KB119" s="472"/>
      <c r="KC119" s="472"/>
      <c r="KD119" s="472"/>
      <c r="KE119" s="472"/>
      <c r="KF119" s="472"/>
      <c r="KG119" s="472"/>
      <c r="KH119" s="472"/>
      <c r="KI119" s="472"/>
      <c r="KJ119" s="472"/>
      <c r="KK119" s="472"/>
      <c r="KL119" s="472"/>
      <c r="KM119" s="472"/>
      <c r="KN119" s="472"/>
      <c r="KO119" s="472"/>
      <c r="KP119" s="472"/>
      <c r="KQ119" s="472"/>
      <c r="KR119" s="472"/>
      <c r="KS119" s="472"/>
      <c r="KT119" s="472"/>
      <c r="KU119" s="472"/>
      <c r="KV119" s="472"/>
      <c r="KW119" s="472"/>
      <c r="KX119" s="472"/>
      <c r="KY119" s="472"/>
      <c r="KZ119" s="472"/>
      <c r="LA119" s="472"/>
      <c r="LB119" s="472"/>
      <c r="LC119" s="472"/>
      <c r="LD119" s="472"/>
      <c r="LE119" s="472"/>
      <c r="LF119" s="472"/>
      <c r="LG119" s="472"/>
      <c r="LH119" s="472"/>
      <c r="LI119" s="472"/>
      <c r="LJ119" s="472"/>
      <c r="LK119" s="472"/>
      <c r="LL119" s="472"/>
      <c r="LM119" s="472"/>
      <c r="LN119" s="472"/>
      <c r="LO119" s="472"/>
      <c r="LP119" s="472"/>
      <c r="LQ119" s="472"/>
      <c r="LR119" s="472"/>
      <c r="LS119" s="472"/>
      <c r="LT119" s="472"/>
      <c r="LU119" s="472"/>
      <c r="LV119" s="472"/>
      <c r="LW119" s="472"/>
      <c r="LX119" s="472"/>
      <c r="LY119" s="472"/>
      <c r="LZ119" s="472"/>
      <c r="MA119" s="472"/>
      <c r="MB119" s="472"/>
      <c r="MC119" s="472"/>
      <c r="MD119" s="472"/>
      <c r="ME119" s="472"/>
      <c r="MF119" s="472"/>
      <c r="MG119" s="472"/>
      <c r="MH119" s="472"/>
      <c r="MI119" s="472"/>
      <c r="MJ119" s="472"/>
      <c r="MK119" s="472"/>
      <c r="ML119" s="472"/>
      <c r="MM119" s="472"/>
      <c r="MN119" s="472"/>
      <c r="MO119" s="472"/>
      <c r="MP119" s="472"/>
      <c r="MQ119" s="472"/>
      <c r="MR119" s="472"/>
      <c r="MS119" s="472"/>
      <c r="MT119" s="472"/>
      <c r="MU119" s="472"/>
      <c r="MV119" s="472"/>
      <c r="MW119" s="472"/>
      <c r="MX119" s="472"/>
      <c r="MY119" s="472"/>
      <c r="MZ119" s="472"/>
      <c r="NA119" s="472"/>
    </row>
    <row r="120" spans="1:365" s="305" customFormat="1" ht="12.65" customHeight="1" x14ac:dyDescent="0.3">
      <c r="A120" s="485"/>
      <c r="B120" s="478">
        <v>10</v>
      </c>
      <c r="C120" s="443"/>
      <c r="D120" s="292">
        <f>RFR!$C19</f>
        <v>0</v>
      </c>
      <c r="E120" s="293">
        <f>RC_Summary!$D19</f>
        <v>0.65</v>
      </c>
      <c r="F120" s="293">
        <f>RC_Summary!$C19</f>
        <v>-0.4</v>
      </c>
      <c r="G120" s="294">
        <f t="shared" si="84"/>
        <v>0</v>
      </c>
      <c r="H120" s="294">
        <f t="shared" si="85"/>
        <v>0</v>
      </c>
      <c r="I120" s="391">
        <f t="shared" si="86"/>
        <v>0</v>
      </c>
      <c r="J120" s="391">
        <f t="shared" si="87"/>
        <v>0</v>
      </c>
      <c r="K120" s="69"/>
      <c r="L120" s="157">
        <v>10</v>
      </c>
      <c r="M120" s="443"/>
      <c r="N120" s="292">
        <f>IF(IF(ISBLANK(L$106),0,VLOOKUP(L120,RFR!$B$8:$I$108,VLOOKUP('Market Risk (Interest Rate_MD)'!L$106,RC_Summary!$F$18:$G$24,2,0),0))&lt;0,0,IF(ISBLANK(L$106),0,VLOOKUP(L120,RFR!$B$8:$I$108,VLOOKUP('Market Risk (Interest Rate_MD)'!$L$106,RC_Summary!$F$18:$G$24,2,0),0)))</f>
        <v>0</v>
      </c>
      <c r="O120" s="293">
        <f>RC_Summary!$D19</f>
        <v>0.65</v>
      </c>
      <c r="P120" s="293">
        <f>RC_Summary!$C19</f>
        <v>-0.4</v>
      </c>
      <c r="Q120" s="294">
        <f t="shared" si="88"/>
        <v>0</v>
      </c>
      <c r="R120" s="294">
        <f t="shared" si="89"/>
        <v>0</v>
      </c>
      <c r="S120" s="305">
        <f t="shared" si="90"/>
        <v>0</v>
      </c>
      <c r="T120" s="305">
        <f t="shared" si="91"/>
        <v>0</v>
      </c>
      <c r="U120" s="69"/>
      <c r="V120" s="157">
        <v>10</v>
      </c>
      <c r="W120" s="443"/>
      <c r="X120" s="292">
        <f>IF(IF(ISBLANK(V$106),0,VLOOKUP(V120,RFR!$B$8:$I$108,VLOOKUP('Market Risk (Interest Rate_MD)'!V$106,RC_Summary!$F$18:$G$24,2,0),0))&lt;0,0,IF(ISBLANK(V$106),0,VLOOKUP(V120,RFR!$B$8:$I$108,VLOOKUP('Market Risk (Interest Rate_MD)'!$L$106,RC_Summary!$F$18:$G$24,2,0),0)))</f>
        <v>0</v>
      </c>
      <c r="Y120" s="293">
        <f>RC_Summary!$D19</f>
        <v>0.65</v>
      </c>
      <c r="Z120" s="293">
        <f>RC_Summary!$C19</f>
        <v>-0.4</v>
      </c>
      <c r="AA120" s="294">
        <f t="shared" si="92"/>
        <v>0</v>
      </c>
      <c r="AB120" s="294">
        <f t="shared" si="93"/>
        <v>0</v>
      </c>
      <c r="AC120" s="305">
        <f t="shared" si="94"/>
        <v>0</v>
      </c>
      <c r="AD120" s="305">
        <f t="shared" si="95"/>
        <v>0</v>
      </c>
      <c r="AE120" s="69"/>
      <c r="AF120" s="157">
        <v>10</v>
      </c>
      <c r="AG120" s="443"/>
      <c r="AH120" s="292">
        <f>IF(IF(ISBLANK(AF$106),0,VLOOKUP(AF120,RFR!$B$8:$I$108,VLOOKUP('Market Risk (Interest Rate_MD)'!AF$106,RC_Summary!$F$18:$G$24,2,0),0))&lt;0,0,IF(ISBLANK(AF$106),0,VLOOKUP(AF120,RFR!$B$8:$I$108,VLOOKUP('Market Risk (Interest Rate_MD)'!$L$106,RC_Summary!$F$18:$G$24,2,0),0)))</f>
        <v>0</v>
      </c>
      <c r="AI120" s="293">
        <f>RC_Summary!$D19</f>
        <v>0.65</v>
      </c>
      <c r="AJ120" s="293">
        <f>RC_Summary!$C19</f>
        <v>-0.4</v>
      </c>
      <c r="AK120" s="294">
        <f t="shared" si="96"/>
        <v>0</v>
      </c>
      <c r="AL120" s="294">
        <f t="shared" si="97"/>
        <v>0</v>
      </c>
      <c r="AM120" s="305">
        <f t="shared" si="98"/>
        <v>0</v>
      </c>
      <c r="AN120" s="305">
        <f t="shared" si="99"/>
        <v>0</v>
      </c>
      <c r="AO120" s="69"/>
      <c r="AP120" s="157">
        <v>10</v>
      </c>
      <c r="AQ120" s="443"/>
      <c r="AR120" s="292">
        <f>IF(IF(ISBLANK(AP$106),0,VLOOKUP(AP120,RFR!$B$8:$I$108,VLOOKUP('Market Risk (Interest Rate_MD)'!AP$106,RC_Summary!$F$18:$G$24,2,0),0))&lt;0,0,IF(ISBLANK(AP$106),0,VLOOKUP(AP120,RFR!$B$8:$I$108,VLOOKUP('Market Risk (Interest Rate_MD)'!$L$106,RC_Summary!$F$18:$G$24,2,0),0)))</f>
        <v>0</v>
      </c>
      <c r="AS120" s="293">
        <f>RC_Summary!$D19</f>
        <v>0.65</v>
      </c>
      <c r="AT120" s="293">
        <f>RC_Summary!$C19</f>
        <v>-0.4</v>
      </c>
      <c r="AU120" s="294">
        <f t="shared" si="100"/>
        <v>0</v>
      </c>
      <c r="AV120" s="294">
        <f t="shared" si="101"/>
        <v>0</v>
      </c>
      <c r="AW120" s="305">
        <f t="shared" si="102"/>
        <v>0</v>
      </c>
      <c r="AX120" s="305">
        <f t="shared" si="103"/>
        <v>0</v>
      </c>
      <c r="AY120" s="69"/>
      <c r="AZ120" s="482">
        <v>10</v>
      </c>
      <c r="BA120" s="283"/>
      <c r="BB120" s="292">
        <f>IF(IF(ISBLANK(AZ$106),0,VLOOKUP(AZ120,RFR!$B$8:$I$108,VLOOKUP('Market Risk (Interest Rate_MD)'!AZ$106,RC_Summary!$F$18:$G$24,2,0),0))&lt;0,0,IF(ISBLANK(AZ$106),0,VLOOKUP(AZ120,RFR!$B$8:$I$108,VLOOKUP('Market Risk (Interest Rate_MD)'!$L$106,RC_Summary!$F$18:$G$24,2,0),0)))</f>
        <v>0</v>
      </c>
      <c r="BC120" s="293">
        <f>RC_Summary!$D19</f>
        <v>0.65</v>
      </c>
      <c r="BD120" s="293">
        <f>RC_Summary!$C19</f>
        <v>-0.4</v>
      </c>
      <c r="BE120" s="294">
        <f t="shared" si="104"/>
        <v>0</v>
      </c>
      <c r="BF120" s="294">
        <f t="shared" si="105"/>
        <v>0</v>
      </c>
      <c r="BG120" s="305">
        <f t="shared" si="106"/>
        <v>0</v>
      </c>
      <c r="BH120" s="305">
        <f t="shared" si="107"/>
        <v>0</v>
      </c>
      <c r="BI120" s="69"/>
      <c r="BJ120" s="157">
        <v>10</v>
      </c>
      <c r="BK120" s="283"/>
      <c r="BL120" s="292">
        <f>IF(IF(ISBLANK(BJ$106),0,VLOOKUP(BJ120,RFR!$B$8:$I$108,VLOOKUP('Market Risk (Interest Rate_MD)'!BJ$106,RC_Summary!$F$18:$G$24,2,0),0))&lt;0,0,IF(ISBLANK(BJ$106),0,VLOOKUP(BJ120,RFR!$B$8:$I$108,VLOOKUP('Market Risk (Interest Rate_MD)'!$L$106,RC_Summary!$F$18:$G$24,2,0),0)))</f>
        <v>0</v>
      </c>
      <c r="BM120" s="293">
        <f>RC_Summary!$D19</f>
        <v>0.65</v>
      </c>
      <c r="BN120" s="293">
        <f>RC_Summary!$C19</f>
        <v>-0.4</v>
      </c>
      <c r="BO120" s="294">
        <f t="shared" si="108"/>
        <v>0</v>
      </c>
      <c r="BP120" s="294">
        <f t="shared" si="109"/>
        <v>0</v>
      </c>
      <c r="BQ120" s="305">
        <f t="shared" si="110"/>
        <v>0</v>
      </c>
      <c r="BR120" s="305">
        <f t="shared" si="111"/>
        <v>0</v>
      </c>
      <c r="BS120" s="472"/>
      <c r="BT120" s="472"/>
      <c r="BU120" s="472"/>
      <c r="BV120" s="472"/>
      <c r="BW120" s="472"/>
      <c r="BX120" s="472"/>
      <c r="BY120" s="472"/>
      <c r="BZ120" s="472"/>
      <c r="CA120" s="472"/>
      <c r="CB120" s="472"/>
      <c r="CC120" s="472"/>
      <c r="CD120" s="472"/>
      <c r="CE120" s="472"/>
      <c r="CF120" s="472"/>
      <c r="CG120" s="472"/>
      <c r="CH120" s="472"/>
      <c r="CI120" s="472"/>
      <c r="CJ120" s="472"/>
      <c r="CK120" s="472"/>
      <c r="CL120" s="472"/>
      <c r="CM120" s="472"/>
      <c r="CN120" s="472"/>
      <c r="CO120" s="472"/>
      <c r="CP120" s="472"/>
      <c r="CQ120" s="472"/>
      <c r="CR120" s="472"/>
      <c r="CS120" s="472"/>
      <c r="CT120" s="472"/>
      <c r="CU120" s="472"/>
      <c r="CV120" s="472"/>
      <c r="CW120" s="472"/>
      <c r="CX120" s="472"/>
      <c r="CY120" s="472"/>
      <c r="CZ120" s="472"/>
      <c r="DA120" s="472"/>
      <c r="DB120" s="472"/>
      <c r="DC120" s="472"/>
      <c r="DD120" s="472"/>
      <c r="DE120" s="472"/>
      <c r="DF120" s="472"/>
      <c r="DG120" s="472"/>
      <c r="DH120" s="472"/>
      <c r="DI120" s="472"/>
      <c r="DJ120" s="472"/>
      <c r="DK120" s="472"/>
      <c r="DL120" s="472"/>
      <c r="DM120" s="472"/>
      <c r="DN120" s="472"/>
      <c r="DO120" s="472"/>
      <c r="DP120" s="472"/>
      <c r="DQ120" s="472"/>
      <c r="DR120" s="472"/>
      <c r="DS120" s="472"/>
      <c r="DT120" s="472"/>
      <c r="DU120" s="472"/>
      <c r="DV120" s="472"/>
      <c r="DW120" s="472"/>
      <c r="DX120" s="472"/>
      <c r="DY120" s="472"/>
      <c r="DZ120" s="472"/>
      <c r="EA120" s="472"/>
      <c r="EB120" s="472"/>
      <c r="EC120" s="472"/>
      <c r="ED120" s="472"/>
      <c r="EE120" s="472"/>
      <c r="EF120" s="472"/>
      <c r="EG120" s="472"/>
      <c r="EH120" s="472"/>
      <c r="EI120" s="472"/>
      <c r="EJ120" s="472"/>
      <c r="EK120" s="472"/>
      <c r="EL120" s="472"/>
      <c r="EM120" s="472"/>
      <c r="EN120" s="472"/>
      <c r="EO120" s="472"/>
      <c r="EP120" s="472"/>
      <c r="EQ120" s="472"/>
      <c r="ER120" s="472"/>
      <c r="ES120" s="472"/>
      <c r="ET120" s="472"/>
      <c r="EU120" s="472"/>
      <c r="EV120" s="472"/>
      <c r="EW120" s="472"/>
      <c r="EX120" s="472"/>
      <c r="EY120" s="472"/>
      <c r="EZ120" s="472"/>
      <c r="FA120" s="472"/>
      <c r="FB120" s="472"/>
      <c r="FC120" s="472"/>
      <c r="FD120" s="472"/>
      <c r="FE120" s="472"/>
      <c r="FF120" s="472"/>
      <c r="FG120" s="472"/>
      <c r="FH120" s="472"/>
      <c r="FI120" s="472"/>
      <c r="FJ120" s="472"/>
      <c r="FK120" s="472"/>
      <c r="FL120" s="472"/>
      <c r="FM120" s="472"/>
      <c r="FN120" s="472"/>
      <c r="FO120" s="472"/>
      <c r="FP120" s="472"/>
      <c r="FQ120" s="472"/>
      <c r="FR120" s="472"/>
      <c r="FS120" s="472"/>
      <c r="FT120" s="472"/>
      <c r="FU120" s="472"/>
      <c r="FV120" s="472"/>
      <c r="FW120" s="472"/>
      <c r="FX120" s="472"/>
      <c r="FY120" s="472"/>
      <c r="FZ120" s="472"/>
      <c r="GA120" s="472"/>
      <c r="GB120" s="472"/>
      <c r="GC120" s="472"/>
      <c r="GD120" s="472"/>
      <c r="GE120" s="472"/>
      <c r="GF120" s="472"/>
      <c r="GG120" s="472"/>
      <c r="GH120" s="472"/>
      <c r="GI120" s="472"/>
      <c r="GJ120" s="472"/>
      <c r="GK120" s="472"/>
      <c r="GL120" s="472"/>
      <c r="GM120" s="472"/>
      <c r="GN120" s="472"/>
      <c r="GO120" s="472"/>
      <c r="GP120" s="472"/>
      <c r="GQ120" s="472"/>
      <c r="GR120" s="472"/>
      <c r="GS120" s="472"/>
      <c r="GT120" s="472"/>
      <c r="GU120" s="472"/>
      <c r="GV120" s="472"/>
      <c r="GW120" s="472"/>
      <c r="GX120" s="472"/>
      <c r="GY120" s="472"/>
      <c r="GZ120" s="472"/>
      <c r="HA120" s="472"/>
      <c r="HB120" s="472"/>
      <c r="HC120" s="472"/>
      <c r="HD120" s="472"/>
      <c r="HE120" s="472"/>
      <c r="HF120" s="472"/>
      <c r="HG120" s="472"/>
      <c r="HH120" s="472"/>
      <c r="HI120" s="472"/>
      <c r="HJ120" s="472"/>
      <c r="HK120" s="472"/>
      <c r="HL120" s="472"/>
      <c r="HM120" s="472"/>
      <c r="HN120" s="472"/>
      <c r="HO120" s="472"/>
      <c r="HP120" s="472"/>
      <c r="HQ120" s="472"/>
      <c r="HR120" s="472"/>
      <c r="HS120" s="472"/>
      <c r="HT120" s="472"/>
      <c r="HU120" s="472"/>
      <c r="HV120" s="472"/>
      <c r="HW120" s="472"/>
      <c r="HX120" s="472"/>
      <c r="HY120" s="472"/>
      <c r="HZ120" s="472"/>
      <c r="IA120" s="472"/>
      <c r="IB120" s="472"/>
      <c r="IC120" s="472"/>
      <c r="ID120" s="472"/>
      <c r="IE120" s="472"/>
      <c r="IF120" s="472"/>
      <c r="IG120" s="472"/>
      <c r="IH120" s="472"/>
      <c r="II120" s="472"/>
      <c r="IJ120" s="472"/>
      <c r="IK120" s="472"/>
      <c r="IL120" s="472"/>
      <c r="IM120" s="472"/>
      <c r="IN120" s="472"/>
      <c r="IO120" s="472"/>
      <c r="IP120" s="472"/>
      <c r="IQ120" s="472"/>
      <c r="IR120" s="472"/>
      <c r="IS120" s="472"/>
      <c r="IT120" s="472"/>
      <c r="IU120" s="472"/>
      <c r="IV120" s="472"/>
      <c r="IW120" s="472"/>
      <c r="IX120" s="472"/>
      <c r="IY120" s="472"/>
      <c r="IZ120" s="472"/>
      <c r="JA120" s="472"/>
      <c r="JB120" s="472"/>
      <c r="JC120" s="472"/>
      <c r="JD120" s="472"/>
      <c r="JE120" s="472"/>
      <c r="JF120" s="472"/>
      <c r="JG120" s="472"/>
      <c r="JH120" s="472"/>
      <c r="JI120" s="472"/>
      <c r="JJ120" s="472"/>
      <c r="JK120" s="472"/>
      <c r="JL120" s="472"/>
      <c r="JM120" s="472"/>
      <c r="JN120" s="472"/>
      <c r="JO120" s="472"/>
      <c r="JP120" s="472"/>
      <c r="JQ120" s="472"/>
      <c r="JR120" s="472"/>
      <c r="JS120" s="472"/>
      <c r="JT120" s="472"/>
      <c r="JU120" s="472"/>
      <c r="JV120" s="472"/>
      <c r="JW120" s="472"/>
      <c r="JX120" s="472"/>
      <c r="JY120" s="472"/>
      <c r="JZ120" s="472"/>
      <c r="KA120" s="472"/>
      <c r="KB120" s="472"/>
      <c r="KC120" s="472"/>
      <c r="KD120" s="472"/>
      <c r="KE120" s="472"/>
      <c r="KF120" s="472"/>
      <c r="KG120" s="472"/>
      <c r="KH120" s="472"/>
      <c r="KI120" s="472"/>
      <c r="KJ120" s="472"/>
      <c r="KK120" s="472"/>
      <c r="KL120" s="472"/>
      <c r="KM120" s="472"/>
      <c r="KN120" s="472"/>
      <c r="KO120" s="472"/>
      <c r="KP120" s="472"/>
      <c r="KQ120" s="472"/>
      <c r="KR120" s="472"/>
      <c r="KS120" s="472"/>
      <c r="KT120" s="472"/>
      <c r="KU120" s="472"/>
      <c r="KV120" s="472"/>
      <c r="KW120" s="472"/>
      <c r="KX120" s="472"/>
      <c r="KY120" s="472"/>
      <c r="KZ120" s="472"/>
      <c r="LA120" s="472"/>
      <c r="LB120" s="472"/>
      <c r="LC120" s="472"/>
      <c r="LD120" s="472"/>
      <c r="LE120" s="472"/>
      <c r="LF120" s="472"/>
      <c r="LG120" s="472"/>
      <c r="LH120" s="472"/>
      <c r="LI120" s="472"/>
      <c r="LJ120" s="472"/>
      <c r="LK120" s="472"/>
      <c r="LL120" s="472"/>
      <c r="LM120" s="472"/>
      <c r="LN120" s="472"/>
      <c r="LO120" s="472"/>
      <c r="LP120" s="472"/>
      <c r="LQ120" s="472"/>
      <c r="LR120" s="472"/>
      <c r="LS120" s="472"/>
      <c r="LT120" s="472"/>
      <c r="LU120" s="472"/>
      <c r="LV120" s="472"/>
      <c r="LW120" s="472"/>
      <c r="LX120" s="472"/>
      <c r="LY120" s="472"/>
      <c r="LZ120" s="472"/>
      <c r="MA120" s="472"/>
      <c r="MB120" s="472"/>
      <c r="MC120" s="472"/>
      <c r="MD120" s="472"/>
      <c r="ME120" s="472"/>
      <c r="MF120" s="472"/>
      <c r="MG120" s="472"/>
      <c r="MH120" s="472"/>
      <c r="MI120" s="472"/>
      <c r="MJ120" s="472"/>
      <c r="MK120" s="472"/>
      <c r="ML120" s="472"/>
      <c r="MM120" s="472"/>
      <c r="MN120" s="472"/>
      <c r="MO120" s="472"/>
      <c r="MP120" s="472"/>
      <c r="MQ120" s="472"/>
      <c r="MR120" s="472"/>
      <c r="MS120" s="472"/>
      <c r="MT120" s="472"/>
      <c r="MU120" s="472"/>
      <c r="MV120" s="472"/>
      <c r="MW120" s="472"/>
      <c r="MX120" s="472"/>
      <c r="MY120" s="472"/>
      <c r="MZ120" s="472"/>
      <c r="NA120" s="472"/>
    </row>
    <row r="121" spans="1:365" s="305" customFormat="1" ht="12.65" customHeight="1" x14ac:dyDescent="0.3">
      <c r="A121" s="485"/>
      <c r="B121" s="478">
        <v>11</v>
      </c>
      <c r="C121" s="443"/>
      <c r="D121" s="292">
        <f>RFR!$C20</f>
        <v>0</v>
      </c>
      <c r="E121" s="293">
        <f>RC_Summary!$D20</f>
        <v>0.6</v>
      </c>
      <c r="F121" s="293">
        <f>RC_Summary!$C20</f>
        <v>-0.4</v>
      </c>
      <c r="G121" s="294">
        <f t="shared" si="84"/>
        <v>0</v>
      </c>
      <c r="H121" s="294">
        <f t="shared" si="85"/>
        <v>0</v>
      </c>
      <c r="I121" s="391">
        <f t="shared" si="86"/>
        <v>0</v>
      </c>
      <c r="J121" s="391">
        <f t="shared" si="87"/>
        <v>0</v>
      </c>
      <c r="K121" s="69"/>
      <c r="L121" s="157">
        <v>11</v>
      </c>
      <c r="M121" s="443"/>
      <c r="N121" s="292">
        <f>IF(IF(ISBLANK(L$106),0,VLOOKUP(L121,RFR!$B$8:$I$108,VLOOKUP('Market Risk (Interest Rate_MD)'!L$106,RC_Summary!$F$18:$G$24,2,0),0))&lt;0,0,IF(ISBLANK(L$106),0,VLOOKUP(L121,RFR!$B$8:$I$108,VLOOKUP('Market Risk (Interest Rate_MD)'!$L$106,RC_Summary!$F$18:$G$24,2,0),0)))</f>
        <v>0</v>
      </c>
      <c r="O121" s="293">
        <f>RC_Summary!$D20</f>
        <v>0.6</v>
      </c>
      <c r="P121" s="293">
        <f>RC_Summary!$C20</f>
        <v>-0.4</v>
      </c>
      <c r="Q121" s="294">
        <f t="shared" si="88"/>
        <v>0</v>
      </c>
      <c r="R121" s="294">
        <f t="shared" si="89"/>
        <v>0</v>
      </c>
      <c r="S121" s="305">
        <f t="shared" si="90"/>
        <v>0</v>
      </c>
      <c r="T121" s="305">
        <f t="shared" si="91"/>
        <v>0</v>
      </c>
      <c r="U121" s="69"/>
      <c r="V121" s="157">
        <v>11</v>
      </c>
      <c r="W121" s="443"/>
      <c r="X121" s="292">
        <f>IF(IF(ISBLANK(V$106),0,VLOOKUP(V121,RFR!$B$8:$I$108,VLOOKUP('Market Risk (Interest Rate_MD)'!V$106,RC_Summary!$F$18:$G$24,2,0),0))&lt;0,0,IF(ISBLANK(V$106),0,VLOOKUP(V121,RFR!$B$8:$I$108,VLOOKUP('Market Risk (Interest Rate_MD)'!$L$106,RC_Summary!$F$18:$G$24,2,0),0)))</f>
        <v>0</v>
      </c>
      <c r="Y121" s="293">
        <f>RC_Summary!$D20</f>
        <v>0.6</v>
      </c>
      <c r="Z121" s="293">
        <f>RC_Summary!$C20</f>
        <v>-0.4</v>
      </c>
      <c r="AA121" s="294">
        <f t="shared" si="92"/>
        <v>0</v>
      </c>
      <c r="AB121" s="294">
        <f t="shared" si="93"/>
        <v>0</v>
      </c>
      <c r="AC121" s="305">
        <f t="shared" si="94"/>
        <v>0</v>
      </c>
      <c r="AD121" s="305">
        <f t="shared" si="95"/>
        <v>0</v>
      </c>
      <c r="AE121" s="69"/>
      <c r="AF121" s="157">
        <v>11</v>
      </c>
      <c r="AG121" s="443"/>
      <c r="AH121" s="292">
        <f>IF(IF(ISBLANK(AF$106),0,VLOOKUP(AF121,RFR!$B$8:$I$108,VLOOKUP('Market Risk (Interest Rate_MD)'!AF$106,RC_Summary!$F$18:$G$24,2,0),0))&lt;0,0,IF(ISBLANK(AF$106),0,VLOOKUP(AF121,RFR!$B$8:$I$108,VLOOKUP('Market Risk (Interest Rate_MD)'!$L$106,RC_Summary!$F$18:$G$24,2,0),0)))</f>
        <v>0</v>
      </c>
      <c r="AI121" s="293">
        <f>RC_Summary!$D20</f>
        <v>0.6</v>
      </c>
      <c r="AJ121" s="293">
        <f>RC_Summary!$C20</f>
        <v>-0.4</v>
      </c>
      <c r="AK121" s="294">
        <f t="shared" si="96"/>
        <v>0</v>
      </c>
      <c r="AL121" s="294">
        <f t="shared" si="97"/>
        <v>0</v>
      </c>
      <c r="AM121" s="305">
        <f t="shared" si="98"/>
        <v>0</v>
      </c>
      <c r="AN121" s="305">
        <f t="shared" si="99"/>
        <v>0</v>
      </c>
      <c r="AO121" s="69"/>
      <c r="AP121" s="157">
        <v>11</v>
      </c>
      <c r="AQ121" s="443"/>
      <c r="AR121" s="292">
        <f>IF(IF(ISBLANK(AP$106),0,VLOOKUP(AP121,RFR!$B$8:$I$108,VLOOKUP('Market Risk (Interest Rate_MD)'!AP$106,RC_Summary!$F$18:$G$24,2,0),0))&lt;0,0,IF(ISBLANK(AP$106),0,VLOOKUP(AP121,RFR!$B$8:$I$108,VLOOKUP('Market Risk (Interest Rate_MD)'!$L$106,RC_Summary!$F$18:$G$24,2,0),0)))</f>
        <v>0</v>
      </c>
      <c r="AS121" s="293">
        <f>RC_Summary!$D20</f>
        <v>0.6</v>
      </c>
      <c r="AT121" s="293">
        <f>RC_Summary!$C20</f>
        <v>-0.4</v>
      </c>
      <c r="AU121" s="294">
        <f t="shared" si="100"/>
        <v>0</v>
      </c>
      <c r="AV121" s="294">
        <f t="shared" si="101"/>
        <v>0</v>
      </c>
      <c r="AW121" s="305">
        <f t="shared" si="102"/>
        <v>0</v>
      </c>
      <c r="AX121" s="305">
        <f t="shared" si="103"/>
        <v>0</v>
      </c>
      <c r="AY121" s="69"/>
      <c r="AZ121" s="482">
        <v>11</v>
      </c>
      <c r="BA121" s="283"/>
      <c r="BB121" s="292">
        <f>IF(IF(ISBLANK(AZ$106),0,VLOOKUP(AZ121,RFR!$B$8:$I$108,VLOOKUP('Market Risk (Interest Rate_MD)'!AZ$106,RC_Summary!$F$18:$G$24,2,0),0))&lt;0,0,IF(ISBLANK(AZ$106),0,VLOOKUP(AZ121,RFR!$B$8:$I$108,VLOOKUP('Market Risk (Interest Rate_MD)'!$L$106,RC_Summary!$F$18:$G$24,2,0),0)))</f>
        <v>0</v>
      </c>
      <c r="BC121" s="293">
        <f>RC_Summary!$D20</f>
        <v>0.6</v>
      </c>
      <c r="BD121" s="293">
        <f>RC_Summary!$C20</f>
        <v>-0.4</v>
      </c>
      <c r="BE121" s="294">
        <f t="shared" si="104"/>
        <v>0</v>
      </c>
      <c r="BF121" s="294">
        <f t="shared" si="105"/>
        <v>0</v>
      </c>
      <c r="BG121" s="305">
        <f t="shared" si="106"/>
        <v>0</v>
      </c>
      <c r="BH121" s="305">
        <f t="shared" si="107"/>
        <v>0</v>
      </c>
      <c r="BI121" s="69"/>
      <c r="BJ121" s="157">
        <v>11</v>
      </c>
      <c r="BK121" s="283"/>
      <c r="BL121" s="292">
        <f>IF(IF(ISBLANK(BJ$106),0,VLOOKUP(BJ121,RFR!$B$8:$I$108,VLOOKUP('Market Risk (Interest Rate_MD)'!BJ$106,RC_Summary!$F$18:$G$24,2,0),0))&lt;0,0,IF(ISBLANK(BJ$106),0,VLOOKUP(BJ121,RFR!$B$8:$I$108,VLOOKUP('Market Risk (Interest Rate_MD)'!$L$106,RC_Summary!$F$18:$G$24,2,0),0)))</f>
        <v>0</v>
      </c>
      <c r="BM121" s="293">
        <f>RC_Summary!$D20</f>
        <v>0.6</v>
      </c>
      <c r="BN121" s="293">
        <f>RC_Summary!$C20</f>
        <v>-0.4</v>
      </c>
      <c r="BO121" s="294">
        <f t="shared" si="108"/>
        <v>0</v>
      </c>
      <c r="BP121" s="294">
        <f t="shared" si="109"/>
        <v>0</v>
      </c>
      <c r="BQ121" s="305">
        <f t="shared" si="110"/>
        <v>0</v>
      </c>
      <c r="BR121" s="305">
        <f t="shared" si="111"/>
        <v>0</v>
      </c>
      <c r="BS121" s="472"/>
      <c r="BT121" s="472"/>
      <c r="BU121" s="472"/>
      <c r="BV121" s="472"/>
      <c r="BW121" s="472"/>
      <c r="BX121" s="472"/>
      <c r="BY121" s="472"/>
      <c r="BZ121" s="472"/>
      <c r="CA121" s="472"/>
      <c r="CB121" s="472"/>
      <c r="CC121" s="472"/>
      <c r="CD121" s="472"/>
      <c r="CE121" s="472"/>
      <c r="CF121" s="472"/>
      <c r="CG121" s="472"/>
      <c r="CH121" s="472"/>
      <c r="CI121" s="472"/>
      <c r="CJ121" s="472"/>
      <c r="CK121" s="472"/>
      <c r="CL121" s="472"/>
      <c r="CM121" s="472"/>
      <c r="CN121" s="472"/>
      <c r="CO121" s="472"/>
      <c r="CP121" s="472"/>
      <c r="CQ121" s="472"/>
      <c r="CR121" s="472"/>
      <c r="CS121" s="472"/>
      <c r="CT121" s="472"/>
      <c r="CU121" s="472"/>
      <c r="CV121" s="472"/>
      <c r="CW121" s="472"/>
      <c r="CX121" s="472"/>
      <c r="CY121" s="472"/>
      <c r="CZ121" s="472"/>
      <c r="DA121" s="472"/>
      <c r="DB121" s="472"/>
      <c r="DC121" s="472"/>
      <c r="DD121" s="472"/>
      <c r="DE121" s="472"/>
      <c r="DF121" s="472"/>
      <c r="DG121" s="472"/>
      <c r="DH121" s="472"/>
      <c r="DI121" s="472"/>
      <c r="DJ121" s="472"/>
      <c r="DK121" s="472"/>
      <c r="DL121" s="472"/>
      <c r="DM121" s="472"/>
      <c r="DN121" s="472"/>
      <c r="DO121" s="472"/>
      <c r="DP121" s="472"/>
      <c r="DQ121" s="472"/>
      <c r="DR121" s="472"/>
      <c r="DS121" s="472"/>
      <c r="DT121" s="472"/>
      <c r="DU121" s="472"/>
      <c r="DV121" s="472"/>
      <c r="DW121" s="472"/>
      <c r="DX121" s="472"/>
      <c r="DY121" s="472"/>
      <c r="DZ121" s="472"/>
      <c r="EA121" s="472"/>
      <c r="EB121" s="472"/>
      <c r="EC121" s="472"/>
      <c r="ED121" s="472"/>
      <c r="EE121" s="472"/>
      <c r="EF121" s="472"/>
      <c r="EG121" s="472"/>
      <c r="EH121" s="472"/>
      <c r="EI121" s="472"/>
      <c r="EJ121" s="472"/>
      <c r="EK121" s="472"/>
      <c r="EL121" s="472"/>
      <c r="EM121" s="472"/>
      <c r="EN121" s="472"/>
      <c r="EO121" s="472"/>
      <c r="EP121" s="472"/>
      <c r="EQ121" s="472"/>
      <c r="ER121" s="472"/>
      <c r="ES121" s="472"/>
      <c r="ET121" s="472"/>
      <c r="EU121" s="472"/>
      <c r="EV121" s="472"/>
      <c r="EW121" s="472"/>
      <c r="EX121" s="472"/>
      <c r="EY121" s="472"/>
      <c r="EZ121" s="472"/>
      <c r="FA121" s="472"/>
      <c r="FB121" s="472"/>
      <c r="FC121" s="472"/>
      <c r="FD121" s="472"/>
      <c r="FE121" s="472"/>
      <c r="FF121" s="472"/>
      <c r="FG121" s="472"/>
      <c r="FH121" s="472"/>
      <c r="FI121" s="472"/>
      <c r="FJ121" s="472"/>
      <c r="FK121" s="472"/>
      <c r="FL121" s="472"/>
      <c r="FM121" s="472"/>
      <c r="FN121" s="472"/>
      <c r="FO121" s="472"/>
      <c r="FP121" s="472"/>
      <c r="FQ121" s="472"/>
      <c r="FR121" s="472"/>
      <c r="FS121" s="472"/>
      <c r="FT121" s="472"/>
      <c r="FU121" s="472"/>
      <c r="FV121" s="472"/>
      <c r="FW121" s="472"/>
      <c r="FX121" s="472"/>
      <c r="FY121" s="472"/>
      <c r="FZ121" s="472"/>
      <c r="GA121" s="472"/>
      <c r="GB121" s="472"/>
      <c r="GC121" s="472"/>
      <c r="GD121" s="472"/>
      <c r="GE121" s="472"/>
      <c r="GF121" s="472"/>
      <c r="GG121" s="472"/>
      <c r="GH121" s="472"/>
      <c r="GI121" s="472"/>
      <c r="GJ121" s="472"/>
      <c r="GK121" s="472"/>
      <c r="GL121" s="472"/>
      <c r="GM121" s="472"/>
      <c r="GN121" s="472"/>
      <c r="GO121" s="472"/>
      <c r="GP121" s="472"/>
      <c r="GQ121" s="472"/>
      <c r="GR121" s="472"/>
      <c r="GS121" s="472"/>
      <c r="GT121" s="472"/>
      <c r="GU121" s="472"/>
      <c r="GV121" s="472"/>
      <c r="GW121" s="472"/>
      <c r="GX121" s="472"/>
      <c r="GY121" s="472"/>
      <c r="GZ121" s="472"/>
      <c r="HA121" s="472"/>
      <c r="HB121" s="472"/>
      <c r="HC121" s="472"/>
      <c r="HD121" s="472"/>
      <c r="HE121" s="472"/>
      <c r="HF121" s="472"/>
      <c r="HG121" s="472"/>
      <c r="HH121" s="472"/>
      <c r="HI121" s="472"/>
      <c r="HJ121" s="472"/>
      <c r="HK121" s="472"/>
      <c r="HL121" s="472"/>
      <c r="HM121" s="472"/>
      <c r="HN121" s="472"/>
      <c r="HO121" s="472"/>
      <c r="HP121" s="472"/>
      <c r="HQ121" s="472"/>
      <c r="HR121" s="472"/>
      <c r="HS121" s="472"/>
      <c r="HT121" s="472"/>
      <c r="HU121" s="472"/>
      <c r="HV121" s="472"/>
      <c r="HW121" s="472"/>
      <c r="HX121" s="472"/>
      <c r="HY121" s="472"/>
      <c r="HZ121" s="472"/>
      <c r="IA121" s="472"/>
      <c r="IB121" s="472"/>
      <c r="IC121" s="472"/>
      <c r="ID121" s="472"/>
      <c r="IE121" s="472"/>
      <c r="IF121" s="472"/>
      <c r="IG121" s="472"/>
      <c r="IH121" s="472"/>
      <c r="II121" s="472"/>
      <c r="IJ121" s="472"/>
      <c r="IK121" s="472"/>
      <c r="IL121" s="472"/>
      <c r="IM121" s="472"/>
      <c r="IN121" s="472"/>
      <c r="IO121" s="472"/>
      <c r="IP121" s="472"/>
      <c r="IQ121" s="472"/>
      <c r="IR121" s="472"/>
      <c r="IS121" s="472"/>
      <c r="IT121" s="472"/>
      <c r="IU121" s="472"/>
      <c r="IV121" s="472"/>
      <c r="IW121" s="472"/>
      <c r="IX121" s="472"/>
      <c r="IY121" s="472"/>
      <c r="IZ121" s="472"/>
      <c r="JA121" s="472"/>
      <c r="JB121" s="472"/>
      <c r="JC121" s="472"/>
      <c r="JD121" s="472"/>
      <c r="JE121" s="472"/>
      <c r="JF121" s="472"/>
      <c r="JG121" s="472"/>
      <c r="JH121" s="472"/>
      <c r="JI121" s="472"/>
      <c r="JJ121" s="472"/>
      <c r="JK121" s="472"/>
      <c r="JL121" s="472"/>
      <c r="JM121" s="472"/>
      <c r="JN121" s="472"/>
      <c r="JO121" s="472"/>
      <c r="JP121" s="472"/>
      <c r="JQ121" s="472"/>
      <c r="JR121" s="472"/>
      <c r="JS121" s="472"/>
      <c r="JT121" s="472"/>
      <c r="JU121" s="472"/>
      <c r="JV121" s="472"/>
      <c r="JW121" s="472"/>
      <c r="JX121" s="472"/>
      <c r="JY121" s="472"/>
      <c r="JZ121" s="472"/>
      <c r="KA121" s="472"/>
      <c r="KB121" s="472"/>
      <c r="KC121" s="472"/>
      <c r="KD121" s="472"/>
      <c r="KE121" s="472"/>
      <c r="KF121" s="472"/>
      <c r="KG121" s="472"/>
      <c r="KH121" s="472"/>
      <c r="KI121" s="472"/>
      <c r="KJ121" s="472"/>
      <c r="KK121" s="472"/>
      <c r="KL121" s="472"/>
      <c r="KM121" s="472"/>
      <c r="KN121" s="472"/>
      <c r="KO121" s="472"/>
      <c r="KP121" s="472"/>
      <c r="KQ121" s="472"/>
      <c r="KR121" s="472"/>
      <c r="KS121" s="472"/>
      <c r="KT121" s="472"/>
      <c r="KU121" s="472"/>
      <c r="KV121" s="472"/>
      <c r="KW121" s="472"/>
      <c r="KX121" s="472"/>
      <c r="KY121" s="472"/>
      <c r="KZ121" s="472"/>
      <c r="LA121" s="472"/>
      <c r="LB121" s="472"/>
      <c r="LC121" s="472"/>
      <c r="LD121" s="472"/>
      <c r="LE121" s="472"/>
      <c r="LF121" s="472"/>
      <c r="LG121" s="472"/>
      <c r="LH121" s="472"/>
      <c r="LI121" s="472"/>
      <c r="LJ121" s="472"/>
      <c r="LK121" s="472"/>
      <c r="LL121" s="472"/>
      <c r="LM121" s="472"/>
      <c r="LN121" s="472"/>
      <c r="LO121" s="472"/>
      <c r="LP121" s="472"/>
      <c r="LQ121" s="472"/>
      <c r="LR121" s="472"/>
      <c r="LS121" s="472"/>
      <c r="LT121" s="472"/>
      <c r="LU121" s="472"/>
      <c r="LV121" s="472"/>
      <c r="LW121" s="472"/>
      <c r="LX121" s="472"/>
      <c r="LY121" s="472"/>
      <c r="LZ121" s="472"/>
      <c r="MA121" s="472"/>
      <c r="MB121" s="472"/>
      <c r="MC121" s="472"/>
      <c r="MD121" s="472"/>
      <c r="ME121" s="472"/>
      <c r="MF121" s="472"/>
      <c r="MG121" s="472"/>
      <c r="MH121" s="472"/>
      <c r="MI121" s="472"/>
      <c r="MJ121" s="472"/>
      <c r="MK121" s="472"/>
      <c r="ML121" s="472"/>
      <c r="MM121" s="472"/>
      <c r="MN121" s="472"/>
      <c r="MO121" s="472"/>
      <c r="MP121" s="472"/>
      <c r="MQ121" s="472"/>
      <c r="MR121" s="472"/>
      <c r="MS121" s="472"/>
      <c r="MT121" s="472"/>
      <c r="MU121" s="472"/>
      <c r="MV121" s="472"/>
      <c r="MW121" s="472"/>
      <c r="MX121" s="472"/>
      <c r="MY121" s="472"/>
      <c r="MZ121" s="472"/>
      <c r="NA121" s="472"/>
    </row>
    <row r="122" spans="1:365" s="305" customFormat="1" ht="12.65" customHeight="1" x14ac:dyDescent="0.3">
      <c r="A122" s="485"/>
      <c r="B122" s="478">
        <v>12</v>
      </c>
      <c r="C122" s="443"/>
      <c r="D122" s="292">
        <f>RFR!$C21</f>
        <v>0</v>
      </c>
      <c r="E122" s="293">
        <f>RC_Summary!$D21</f>
        <v>0.55000000000000004</v>
      </c>
      <c r="F122" s="293">
        <f>RC_Summary!$C21</f>
        <v>-0.35</v>
      </c>
      <c r="G122" s="294">
        <f t="shared" si="84"/>
        <v>0</v>
      </c>
      <c r="H122" s="294">
        <f t="shared" si="85"/>
        <v>0</v>
      </c>
      <c r="I122" s="391">
        <f t="shared" si="86"/>
        <v>0</v>
      </c>
      <c r="J122" s="391">
        <f t="shared" si="87"/>
        <v>0</v>
      </c>
      <c r="K122" s="69"/>
      <c r="L122" s="157">
        <v>12</v>
      </c>
      <c r="M122" s="443"/>
      <c r="N122" s="292">
        <f>IF(IF(ISBLANK(L$106),0,VLOOKUP(L122,RFR!$B$8:$I$108,VLOOKUP('Market Risk (Interest Rate_MD)'!L$106,RC_Summary!$F$18:$G$24,2,0),0))&lt;0,0,IF(ISBLANK(L$106),0,VLOOKUP(L122,RFR!$B$8:$I$108,VLOOKUP('Market Risk (Interest Rate_MD)'!$L$106,RC_Summary!$F$18:$G$24,2,0),0)))</f>
        <v>0</v>
      </c>
      <c r="O122" s="293">
        <f>RC_Summary!$D21</f>
        <v>0.55000000000000004</v>
      </c>
      <c r="P122" s="293">
        <f>RC_Summary!$C21</f>
        <v>-0.35</v>
      </c>
      <c r="Q122" s="294">
        <f t="shared" si="88"/>
        <v>0</v>
      </c>
      <c r="R122" s="294">
        <f t="shared" si="89"/>
        <v>0</v>
      </c>
      <c r="S122" s="305">
        <f t="shared" si="90"/>
        <v>0</v>
      </c>
      <c r="T122" s="305">
        <f t="shared" si="91"/>
        <v>0</v>
      </c>
      <c r="U122" s="69"/>
      <c r="V122" s="157">
        <v>12</v>
      </c>
      <c r="W122" s="443"/>
      <c r="X122" s="292">
        <f>IF(IF(ISBLANK(V$106),0,VLOOKUP(V122,RFR!$B$8:$I$108,VLOOKUP('Market Risk (Interest Rate_MD)'!V$106,RC_Summary!$F$18:$G$24,2,0),0))&lt;0,0,IF(ISBLANK(V$106),0,VLOOKUP(V122,RFR!$B$8:$I$108,VLOOKUP('Market Risk (Interest Rate_MD)'!$L$106,RC_Summary!$F$18:$G$24,2,0),0)))</f>
        <v>0</v>
      </c>
      <c r="Y122" s="293">
        <f>RC_Summary!$D21</f>
        <v>0.55000000000000004</v>
      </c>
      <c r="Z122" s="293">
        <f>RC_Summary!$C21</f>
        <v>-0.35</v>
      </c>
      <c r="AA122" s="294">
        <f t="shared" si="92"/>
        <v>0</v>
      </c>
      <c r="AB122" s="294">
        <f t="shared" si="93"/>
        <v>0</v>
      </c>
      <c r="AC122" s="305">
        <f t="shared" si="94"/>
        <v>0</v>
      </c>
      <c r="AD122" s="305">
        <f t="shared" si="95"/>
        <v>0</v>
      </c>
      <c r="AE122" s="69"/>
      <c r="AF122" s="157">
        <v>12</v>
      </c>
      <c r="AG122" s="443"/>
      <c r="AH122" s="292">
        <f>IF(IF(ISBLANK(AF$106),0,VLOOKUP(AF122,RFR!$B$8:$I$108,VLOOKUP('Market Risk (Interest Rate_MD)'!AF$106,RC_Summary!$F$18:$G$24,2,0),0))&lt;0,0,IF(ISBLANK(AF$106),0,VLOOKUP(AF122,RFR!$B$8:$I$108,VLOOKUP('Market Risk (Interest Rate_MD)'!$L$106,RC_Summary!$F$18:$G$24,2,0),0)))</f>
        <v>0</v>
      </c>
      <c r="AI122" s="293">
        <f>RC_Summary!$D21</f>
        <v>0.55000000000000004</v>
      </c>
      <c r="AJ122" s="293">
        <f>RC_Summary!$C21</f>
        <v>-0.35</v>
      </c>
      <c r="AK122" s="294">
        <f t="shared" si="96"/>
        <v>0</v>
      </c>
      <c r="AL122" s="294">
        <f t="shared" si="97"/>
        <v>0</v>
      </c>
      <c r="AM122" s="305">
        <f t="shared" si="98"/>
        <v>0</v>
      </c>
      <c r="AN122" s="305">
        <f t="shared" si="99"/>
        <v>0</v>
      </c>
      <c r="AO122" s="69"/>
      <c r="AP122" s="157">
        <v>12</v>
      </c>
      <c r="AQ122" s="443"/>
      <c r="AR122" s="292">
        <f>IF(IF(ISBLANK(AP$106),0,VLOOKUP(AP122,RFR!$B$8:$I$108,VLOOKUP('Market Risk (Interest Rate_MD)'!AP$106,RC_Summary!$F$18:$G$24,2,0),0))&lt;0,0,IF(ISBLANK(AP$106),0,VLOOKUP(AP122,RFR!$B$8:$I$108,VLOOKUP('Market Risk (Interest Rate_MD)'!$L$106,RC_Summary!$F$18:$G$24,2,0),0)))</f>
        <v>0</v>
      </c>
      <c r="AS122" s="293">
        <f>RC_Summary!$D21</f>
        <v>0.55000000000000004</v>
      </c>
      <c r="AT122" s="293">
        <f>RC_Summary!$C21</f>
        <v>-0.35</v>
      </c>
      <c r="AU122" s="294">
        <f t="shared" si="100"/>
        <v>0</v>
      </c>
      <c r="AV122" s="294">
        <f t="shared" si="101"/>
        <v>0</v>
      </c>
      <c r="AW122" s="305">
        <f t="shared" si="102"/>
        <v>0</v>
      </c>
      <c r="AX122" s="305">
        <f t="shared" si="103"/>
        <v>0</v>
      </c>
      <c r="AY122" s="69"/>
      <c r="AZ122" s="482">
        <v>12</v>
      </c>
      <c r="BA122" s="283"/>
      <c r="BB122" s="292">
        <f>IF(IF(ISBLANK(AZ$106),0,VLOOKUP(AZ122,RFR!$B$8:$I$108,VLOOKUP('Market Risk (Interest Rate_MD)'!AZ$106,RC_Summary!$F$18:$G$24,2,0),0))&lt;0,0,IF(ISBLANK(AZ$106),0,VLOOKUP(AZ122,RFR!$B$8:$I$108,VLOOKUP('Market Risk (Interest Rate_MD)'!$L$106,RC_Summary!$F$18:$G$24,2,0),0)))</f>
        <v>0</v>
      </c>
      <c r="BC122" s="293">
        <f>RC_Summary!$D21</f>
        <v>0.55000000000000004</v>
      </c>
      <c r="BD122" s="293">
        <f>RC_Summary!$C21</f>
        <v>-0.35</v>
      </c>
      <c r="BE122" s="294">
        <f t="shared" si="104"/>
        <v>0</v>
      </c>
      <c r="BF122" s="294">
        <f t="shared" si="105"/>
        <v>0</v>
      </c>
      <c r="BG122" s="305">
        <f t="shared" si="106"/>
        <v>0</v>
      </c>
      <c r="BH122" s="305">
        <f t="shared" si="107"/>
        <v>0</v>
      </c>
      <c r="BI122" s="69"/>
      <c r="BJ122" s="157">
        <v>12</v>
      </c>
      <c r="BK122" s="283"/>
      <c r="BL122" s="292">
        <f>IF(IF(ISBLANK(BJ$106),0,VLOOKUP(BJ122,RFR!$B$8:$I$108,VLOOKUP('Market Risk (Interest Rate_MD)'!BJ$106,RC_Summary!$F$18:$G$24,2,0),0))&lt;0,0,IF(ISBLANK(BJ$106),0,VLOOKUP(BJ122,RFR!$B$8:$I$108,VLOOKUP('Market Risk (Interest Rate_MD)'!$L$106,RC_Summary!$F$18:$G$24,2,0),0)))</f>
        <v>0</v>
      </c>
      <c r="BM122" s="293">
        <f>RC_Summary!$D21</f>
        <v>0.55000000000000004</v>
      </c>
      <c r="BN122" s="293">
        <f>RC_Summary!$C21</f>
        <v>-0.35</v>
      </c>
      <c r="BO122" s="294">
        <f t="shared" si="108"/>
        <v>0</v>
      </c>
      <c r="BP122" s="294">
        <f t="shared" si="109"/>
        <v>0</v>
      </c>
      <c r="BQ122" s="305">
        <f t="shared" si="110"/>
        <v>0</v>
      </c>
      <c r="BR122" s="305">
        <f t="shared" si="111"/>
        <v>0</v>
      </c>
      <c r="BS122" s="472"/>
      <c r="BT122" s="472"/>
      <c r="BU122" s="472"/>
      <c r="BV122" s="472"/>
      <c r="BW122" s="472"/>
      <c r="BX122" s="472"/>
      <c r="BY122" s="472"/>
      <c r="BZ122" s="472"/>
      <c r="CA122" s="472"/>
      <c r="CB122" s="472"/>
      <c r="CC122" s="472"/>
      <c r="CD122" s="472"/>
      <c r="CE122" s="472"/>
      <c r="CF122" s="472"/>
      <c r="CG122" s="472"/>
      <c r="CH122" s="472"/>
      <c r="CI122" s="472"/>
      <c r="CJ122" s="472"/>
      <c r="CK122" s="472"/>
      <c r="CL122" s="472"/>
      <c r="CM122" s="472"/>
      <c r="CN122" s="472"/>
      <c r="CO122" s="472"/>
      <c r="CP122" s="472"/>
      <c r="CQ122" s="472"/>
      <c r="CR122" s="472"/>
      <c r="CS122" s="472"/>
      <c r="CT122" s="472"/>
      <c r="CU122" s="472"/>
      <c r="CV122" s="472"/>
      <c r="CW122" s="472"/>
      <c r="CX122" s="472"/>
      <c r="CY122" s="472"/>
      <c r="CZ122" s="472"/>
      <c r="DA122" s="472"/>
      <c r="DB122" s="472"/>
      <c r="DC122" s="472"/>
      <c r="DD122" s="472"/>
      <c r="DE122" s="472"/>
      <c r="DF122" s="472"/>
      <c r="DG122" s="472"/>
      <c r="DH122" s="472"/>
      <c r="DI122" s="472"/>
      <c r="DJ122" s="472"/>
      <c r="DK122" s="472"/>
      <c r="DL122" s="472"/>
      <c r="DM122" s="472"/>
      <c r="DN122" s="472"/>
      <c r="DO122" s="472"/>
      <c r="DP122" s="472"/>
      <c r="DQ122" s="472"/>
      <c r="DR122" s="472"/>
      <c r="DS122" s="472"/>
      <c r="DT122" s="472"/>
      <c r="DU122" s="472"/>
      <c r="DV122" s="472"/>
      <c r="DW122" s="472"/>
      <c r="DX122" s="472"/>
      <c r="DY122" s="472"/>
      <c r="DZ122" s="472"/>
      <c r="EA122" s="472"/>
      <c r="EB122" s="472"/>
      <c r="EC122" s="472"/>
      <c r="ED122" s="472"/>
      <c r="EE122" s="472"/>
      <c r="EF122" s="472"/>
      <c r="EG122" s="472"/>
      <c r="EH122" s="472"/>
      <c r="EI122" s="472"/>
      <c r="EJ122" s="472"/>
      <c r="EK122" s="472"/>
      <c r="EL122" s="472"/>
      <c r="EM122" s="472"/>
      <c r="EN122" s="472"/>
      <c r="EO122" s="472"/>
      <c r="EP122" s="472"/>
      <c r="EQ122" s="472"/>
      <c r="ER122" s="472"/>
      <c r="ES122" s="472"/>
      <c r="ET122" s="472"/>
      <c r="EU122" s="472"/>
      <c r="EV122" s="472"/>
      <c r="EW122" s="472"/>
      <c r="EX122" s="472"/>
      <c r="EY122" s="472"/>
      <c r="EZ122" s="472"/>
      <c r="FA122" s="472"/>
      <c r="FB122" s="472"/>
      <c r="FC122" s="472"/>
      <c r="FD122" s="472"/>
      <c r="FE122" s="472"/>
      <c r="FF122" s="472"/>
      <c r="FG122" s="472"/>
      <c r="FH122" s="472"/>
      <c r="FI122" s="472"/>
      <c r="FJ122" s="472"/>
      <c r="FK122" s="472"/>
      <c r="FL122" s="472"/>
      <c r="FM122" s="472"/>
      <c r="FN122" s="472"/>
      <c r="FO122" s="472"/>
      <c r="FP122" s="472"/>
      <c r="FQ122" s="472"/>
      <c r="FR122" s="472"/>
      <c r="FS122" s="472"/>
      <c r="FT122" s="472"/>
      <c r="FU122" s="472"/>
      <c r="FV122" s="472"/>
      <c r="FW122" s="472"/>
      <c r="FX122" s="472"/>
      <c r="FY122" s="472"/>
      <c r="FZ122" s="472"/>
      <c r="GA122" s="472"/>
      <c r="GB122" s="472"/>
      <c r="GC122" s="472"/>
      <c r="GD122" s="472"/>
      <c r="GE122" s="472"/>
      <c r="GF122" s="472"/>
      <c r="GG122" s="472"/>
      <c r="GH122" s="472"/>
      <c r="GI122" s="472"/>
      <c r="GJ122" s="472"/>
      <c r="GK122" s="472"/>
      <c r="GL122" s="472"/>
      <c r="GM122" s="472"/>
      <c r="GN122" s="472"/>
      <c r="GO122" s="472"/>
      <c r="GP122" s="472"/>
      <c r="GQ122" s="472"/>
      <c r="GR122" s="472"/>
      <c r="GS122" s="472"/>
      <c r="GT122" s="472"/>
      <c r="GU122" s="472"/>
      <c r="GV122" s="472"/>
      <c r="GW122" s="472"/>
      <c r="GX122" s="472"/>
      <c r="GY122" s="472"/>
      <c r="GZ122" s="472"/>
      <c r="HA122" s="472"/>
      <c r="HB122" s="472"/>
      <c r="HC122" s="472"/>
      <c r="HD122" s="472"/>
      <c r="HE122" s="472"/>
      <c r="HF122" s="472"/>
      <c r="HG122" s="472"/>
      <c r="HH122" s="472"/>
      <c r="HI122" s="472"/>
      <c r="HJ122" s="472"/>
      <c r="HK122" s="472"/>
      <c r="HL122" s="472"/>
      <c r="HM122" s="472"/>
      <c r="HN122" s="472"/>
      <c r="HO122" s="472"/>
      <c r="HP122" s="472"/>
      <c r="HQ122" s="472"/>
      <c r="HR122" s="472"/>
      <c r="HS122" s="472"/>
      <c r="HT122" s="472"/>
      <c r="HU122" s="472"/>
      <c r="HV122" s="472"/>
      <c r="HW122" s="472"/>
      <c r="HX122" s="472"/>
      <c r="HY122" s="472"/>
      <c r="HZ122" s="472"/>
      <c r="IA122" s="472"/>
      <c r="IB122" s="472"/>
      <c r="IC122" s="472"/>
      <c r="ID122" s="472"/>
      <c r="IE122" s="472"/>
      <c r="IF122" s="472"/>
      <c r="IG122" s="472"/>
      <c r="IH122" s="472"/>
      <c r="II122" s="472"/>
      <c r="IJ122" s="472"/>
      <c r="IK122" s="472"/>
      <c r="IL122" s="472"/>
      <c r="IM122" s="472"/>
      <c r="IN122" s="472"/>
      <c r="IO122" s="472"/>
      <c r="IP122" s="472"/>
      <c r="IQ122" s="472"/>
      <c r="IR122" s="472"/>
      <c r="IS122" s="472"/>
      <c r="IT122" s="472"/>
      <c r="IU122" s="472"/>
      <c r="IV122" s="472"/>
      <c r="IW122" s="472"/>
      <c r="IX122" s="472"/>
      <c r="IY122" s="472"/>
      <c r="IZ122" s="472"/>
      <c r="JA122" s="472"/>
      <c r="JB122" s="472"/>
      <c r="JC122" s="472"/>
      <c r="JD122" s="472"/>
      <c r="JE122" s="472"/>
      <c r="JF122" s="472"/>
      <c r="JG122" s="472"/>
      <c r="JH122" s="472"/>
      <c r="JI122" s="472"/>
      <c r="JJ122" s="472"/>
      <c r="JK122" s="472"/>
      <c r="JL122" s="472"/>
      <c r="JM122" s="472"/>
      <c r="JN122" s="472"/>
      <c r="JO122" s="472"/>
      <c r="JP122" s="472"/>
      <c r="JQ122" s="472"/>
      <c r="JR122" s="472"/>
      <c r="JS122" s="472"/>
      <c r="JT122" s="472"/>
      <c r="JU122" s="472"/>
      <c r="JV122" s="472"/>
      <c r="JW122" s="472"/>
      <c r="JX122" s="472"/>
      <c r="JY122" s="472"/>
      <c r="JZ122" s="472"/>
      <c r="KA122" s="472"/>
      <c r="KB122" s="472"/>
      <c r="KC122" s="472"/>
      <c r="KD122" s="472"/>
      <c r="KE122" s="472"/>
      <c r="KF122" s="472"/>
      <c r="KG122" s="472"/>
      <c r="KH122" s="472"/>
      <c r="KI122" s="472"/>
      <c r="KJ122" s="472"/>
      <c r="KK122" s="472"/>
      <c r="KL122" s="472"/>
      <c r="KM122" s="472"/>
      <c r="KN122" s="472"/>
      <c r="KO122" s="472"/>
      <c r="KP122" s="472"/>
      <c r="KQ122" s="472"/>
      <c r="KR122" s="472"/>
      <c r="KS122" s="472"/>
      <c r="KT122" s="472"/>
      <c r="KU122" s="472"/>
      <c r="KV122" s="472"/>
      <c r="KW122" s="472"/>
      <c r="KX122" s="472"/>
      <c r="KY122" s="472"/>
      <c r="KZ122" s="472"/>
      <c r="LA122" s="472"/>
      <c r="LB122" s="472"/>
      <c r="LC122" s="472"/>
      <c r="LD122" s="472"/>
      <c r="LE122" s="472"/>
      <c r="LF122" s="472"/>
      <c r="LG122" s="472"/>
      <c r="LH122" s="472"/>
      <c r="LI122" s="472"/>
      <c r="LJ122" s="472"/>
      <c r="LK122" s="472"/>
      <c r="LL122" s="472"/>
      <c r="LM122" s="472"/>
      <c r="LN122" s="472"/>
      <c r="LO122" s="472"/>
      <c r="LP122" s="472"/>
      <c r="LQ122" s="472"/>
      <c r="LR122" s="472"/>
      <c r="LS122" s="472"/>
      <c r="LT122" s="472"/>
      <c r="LU122" s="472"/>
      <c r="LV122" s="472"/>
      <c r="LW122" s="472"/>
      <c r="LX122" s="472"/>
      <c r="LY122" s="472"/>
      <c r="LZ122" s="472"/>
      <c r="MA122" s="472"/>
      <c r="MB122" s="472"/>
      <c r="MC122" s="472"/>
      <c r="MD122" s="472"/>
      <c r="ME122" s="472"/>
      <c r="MF122" s="472"/>
      <c r="MG122" s="472"/>
      <c r="MH122" s="472"/>
      <c r="MI122" s="472"/>
      <c r="MJ122" s="472"/>
      <c r="MK122" s="472"/>
      <c r="ML122" s="472"/>
      <c r="MM122" s="472"/>
      <c r="MN122" s="472"/>
      <c r="MO122" s="472"/>
      <c r="MP122" s="472"/>
      <c r="MQ122" s="472"/>
      <c r="MR122" s="472"/>
      <c r="MS122" s="472"/>
      <c r="MT122" s="472"/>
      <c r="MU122" s="472"/>
      <c r="MV122" s="472"/>
      <c r="MW122" s="472"/>
      <c r="MX122" s="472"/>
      <c r="MY122" s="472"/>
      <c r="MZ122" s="472"/>
      <c r="NA122" s="472"/>
    </row>
    <row r="123" spans="1:365" s="305" customFormat="1" ht="12.65" customHeight="1" x14ac:dyDescent="0.3">
      <c r="A123" s="485"/>
      <c r="B123" s="478">
        <v>13</v>
      </c>
      <c r="C123" s="443"/>
      <c r="D123" s="292">
        <f>RFR!$C22</f>
        <v>0</v>
      </c>
      <c r="E123" s="293">
        <f>RC_Summary!$D22</f>
        <v>0.55000000000000004</v>
      </c>
      <c r="F123" s="293">
        <f>RC_Summary!$C22</f>
        <v>-0.35</v>
      </c>
      <c r="G123" s="294">
        <f t="shared" si="84"/>
        <v>0</v>
      </c>
      <c r="H123" s="294">
        <f t="shared" si="85"/>
        <v>0</v>
      </c>
      <c r="I123" s="391">
        <f t="shared" si="86"/>
        <v>0</v>
      </c>
      <c r="J123" s="391">
        <f t="shared" si="87"/>
        <v>0</v>
      </c>
      <c r="K123" s="69"/>
      <c r="L123" s="157">
        <v>13</v>
      </c>
      <c r="M123" s="443"/>
      <c r="N123" s="292">
        <f>IF(IF(ISBLANK(L$106),0,VLOOKUP(L123,RFR!$B$8:$I$108,VLOOKUP('Market Risk (Interest Rate_MD)'!L$106,RC_Summary!$F$18:$G$24,2,0),0))&lt;0,0,IF(ISBLANK(L$106),0,VLOOKUP(L123,RFR!$B$8:$I$108,VLOOKUP('Market Risk (Interest Rate_MD)'!$L$106,RC_Summary!$F$18:$G$24,2,0),0)))</f>
        <v>0</v>
      </c>
      <c r="O123" s="293">
        <f>RC_Summary!$D22</f>
        <v>0.55000000000000004</v>
      </c>
      <c r="P123" s="293">
        <f>RC_Summary!$C22</f>
        <v>-0.35</v>
      </c>
      <c r="Q123" s="294">
        <f t="shared" si="88"/>
        <v>0</v>
      </c>
      <c r="R123" s="294">
        <f t="shared" si="89"/>
        <v>0</v>
      </c>
      <c r="S123" s="305">
        <f t="shared" si="90"/>
        <v>0</v>
      </c>
      <c r="T123" s="305">
        <f t="shared" si="91"/>
        <v>0</v>
      </c>
      <c r="U123" s="69"/>
      <c r="V123" s="157">
        <v>13</v>
      </c>
      <c r="W123" s="443"/>
      <c r="X123" s="292">
        <f>IF(IF(ISBLANK(V$106),0,VLOOKUP(V123,RFR!$B$8:$I$108,VLOOKUP('Market Risk (Interest Rate_MD)'!V$106,RC_Summary!$F$18:$G$24,2,0),0))&lt;0,0,IF(ISBLANK(V$106),0,VLOOKUP(V123,RFR!$B$8:$I$108,VLOOKUP('Market Risk (Interest Rate_MD)'!$L$106,RC_Summary!$F$18:$G$24,2,0),0)))</f>
        <v>0</v>
      </c>
      <c r="Y123" s="293">
        <f>RC_Summary!$D22</f>
        <v>0.55000000000000004</v>
      </c>
      <c r="Z123" s="293">
        <f>RC_Summary!$C22</f>
        <v>-0.35</v>
      </c>
      <c r="AA123" s="294">
        <f t="shared" si="92"/>
        <v>0</v>
      </c>
      <c r="AB123" s="294">
        <f t="shared" si="93"/>
        <v>0</v>
      </c>
      <c r="AC123" s="305">
        <f t="shared" si="94"/>
        <v>0</v>
      </c>
      <c r="AD123" s="305">
        <f t="shared" si="95"/>
        <v>0</v>
      </c>
      <c r="AE123" s="69"/>
      <c r="AF123" s="157">
        <v>13</v>
      </c>
      <c r="AG123" s="443"/>
      <c r="AH123" s="292">
        <f>IF(IF(ISBLANK(AF$106),0,VLOOKUP(AF123,RFR!$B$8:$I$108,VLOOKUP('Market Risk (Interest Rate_MD)'!AF$106,RC_Summary!$F$18:$G$24,2,0),0))&lt;0,0,IF(ISBLANK(AF$106),0,VLOOKUP(AF123,RFR!$B$8:$I$108,VLOOKUP('Market Risk (Interest Rate_MD)'!$L$106,RC_Summary!$F$18:$G$24,2,0),0)))</f>
        <v>0</v>
      </c>
      <c r="AI123" s="293">
        <f>RC_Summary!$D22</f>
        <v>0.55000000000000004</v>
      </c>
      <c r="AJ123" s="293">
        <f>RC_Summary!$C22</f>
        <v>-0.35</v>
      </c>
      <c r="AK123" s="294">
        <f t="shared" si="96"/>
        <v>0</v>
      </c>
      <c r="AL123" s="294">
        <f t="shared" si="97"/>
        <v>0</v>
      </c>
      <c r="AM123" s="305">
        <f t="shared" si="98"/>
        <v>0</v>
      </c>
      <c r="AN123" s="305">
        <f t="shared" si="99"/>
        <v>0</v>
      </c>
      <c r="AO123" s="69"/>
      <c r="AP123" s="157">
        <v>13</v>
      </c>
      <c r="AQ123" s="443"/>
      <c r="AR123" s="292">
        <f>IF(IF(ISBLANK(AP$106),0,VLOOKUP(AP123,RFR!$B$8:$I$108,VLOOKUP('Market Risk (Interest Rate_MD)'!AP$106,RC_Summary!$F$18:$G$24,2,0),0))&lt;0,0,IF(ISBLANK(AP$106),0,VLOOKUP(AP123,RFR!$B$8:$I$108,VLOOKUP('Market Risk (Interest Rate_MD)'!$L$106,RC_Summary!$F$18:$G$24,2,0),0)))</f>
        <v>0</v>
      </c>
      <c r="AS123" s="293">
        <f>RC_Summary!$D22</f>
        <v>0.55000000000000004</v>
      </c>
      <c r="AT123" s="293">
        <f>RC_Summary!$C22</f>
        <v>-0.35</v>
      </c>
      <c r="AU123" s="294">
        <f t="shared" si="100"/>
        <v>0</v>
      </c>
      <c r="AV123" s="294">
        <f t="shared" si="101"/>
        <v>0</v>
      </c>
      <c r="AW123" s="305">
        <f t="shared" si="102"/>
        <v>0</v>
      </c>
      <c r="AX123" s="305">
        <f t="shared" si="103"/>
        <v>0</v>
      </c>
      <c r="AY123" s="69"/>
      <c r="AZ123" s="482">
        <v>13</v>
      </c>
      <c r="BA123" s="283"/>
      <c r="BB123" s="292">
        <f>IF(IF(ISBLANK(AZ$106),0,VLOOKUP(AZ123,RFR!$B$8:$I$108,VLOOKUP('Market Risk (Interest Rate_MD)'!AZ$106,RC_Summary!$F$18:$G$24,2,0),0))&lt;0,0,IF(ISBLANK(AZ$106),0,VLOOKUP(AZ123,RFR!$B$8:$I$108,VLOOKUP('Market Risk (Interest Rate_MD)'!$L$106,RC_Summary!$F$18:$G$24,2,0),0)))</f>
        <v>0</v>
      </c>
      <c r="BC123" s="293">
        <f>RC_Summary!$D22</f>
        <v>0.55000000000000004</v>
      </c>
      <c r="BD123" s="293">
        <f>RC_Summary!$C22</f>
        <v>-0.35</v>
      </c>
      <c r="BE123" s="294">
        <f t="shared" si="104"/>
        <v>0</v>
      </c>
      <c r="BF123" s="294">
        <f t="shared" si="105"/>
        <v>0</v>
      </c>
      <c r="BG123" s="305">
        <f t="shared" si="106"/>
        <v>0</v>
      </c>
      <c r="BH123" s="305">
        <f t="shared" si="107"/>
        <v>0</v>
      </c>
      <c r="BI123" s="69"/>
      <c r="BJ123" s="157">
        <v>13</v>
      </c>
      <c r="BK123" s="283"/>
      <c r="BL123" s="292">
        <f>IF(IF(ISBLANK(BJ$106),0,VLOOKUP(BJ123,RFR!$B$8:$I$108,VLOOKUP('Market Risk (Interest Rate_MD)'!BJ$106,RC_Summary!$F$18:$G$24,2,0),0))&lt;0,0,IF(ISBLANK(BJ$106),0,VLOOKUP(BJ123,RFR!$B$8:$I$108,VLOOKUP('Market Risk (Interest Rate_MD)'!$L$106,RC_Summary!$F$18:$G$24,2,0),0)))</f>
        <v>0</v>
      </c>
      <c r="BM123" s="293">
        <f>RC_Summary!$D22</f>
        <v>0.55000000000000004</v>
      </c>
      <c r="BN123" s="293">
        <f>RC_Summary!$C22</f>
        <v>-0.35</v>
      </c>
      <c r="BO123" s="294">
        <f t="shared" si="108"/>
        <v>0</v>
      </c>
      <c r="BP123" s="294">
        <f t="shared" si="109"/>
        <v>0</v>
      </c>
      <c r="BQ123" s="305">
        <f t="shared" si="110"/>
        <v>0</v>
      </c>
      <c r="BR123" s="305">
        <f t="shared" si="111"/>
        <v>0</v>
      </c>
      <c r="BS123" s="472"/>
      <c r="BT123" s="472"/>
      <c r="BU123" s="472"/>
      <c r="BV123" s="472"/>
      <c r="BW123" s="472"/>
      <c r="BX123" s="472"/>
      <c r="BY123" s="472"/>
      <c r="BZ123" s="472"/>
      <c r="CA123" s="472"/>
      <c r="CB123" s="472"/>
      <c r="CC123" s="472"/>
      <c r="CD123" s="472"/>
      <c r="CE123" s="472"/>
      <c r="CF123" s="472"/>
      <c r="CG123" s="472"/>
      <c r="CH123" s="472"/>
      <c r="CI123" s="472"/>
      <c r="CJ123" s="472"/>
      <c r="CK123" s="472"/>
      <c r="CL123" s="472"/>
      <c r="CM123" s="472"/>
      <c r="CN123" s="472"/>
      <c r="CO123" s="472"/>
      <c r="CP123" s="472"/>
      <c r="CQ123" s="472"/>
      <c r="CR123" s="472"/>
      <c r="CS123" s="472"/>
      <c r="CT123" s="472"/>
      <c r="CU123" s="472"/>
      <c r="CV123" s="472"/>
      <c r="CW123" s="472"/>
      <c r="CX123" s="472"/>
      <c r="CY123" s="472"/>
      <c r="CZ123" s="472"/>
      <c r="DA123" s="472"/>
      <c r="DB123" s="472"/>
      <c r="DC123" s="472"/>
      <c r="DD123" s="472"/>
      <c r="DE123" s="472"/>
      <c r="DF123" s="472"/>
      <c r="DG123" s="472"/>
      <c r="DH123" s="472"/>
      <c r="DI123" s="472"/>
      <c r="DJ123" s="472"/>
      <c r="DK123" s="472"/>
      <c r="DL123" s="472"/>
      <c r="DM123" s="472"/>
      <c r="DN123" s="472"/>
      <c r="DO123" s="472"/>
      <c r="DP123" s="472"/>
      <c r="DQ123" s="472"/>
      <c r="DR123" s="472"/>
      <c r="DS123" s="472"/>
      <c r="DT123" s="472"/>
      <c r="DU123" s="472"/>
      <c r="DV123" s="472"/>
      <c r="DW123" s="472"/>
      <c r="DX123" s="472"/>
      <c r="DY123" s="472"/>
      <c r="DZ123" s="472"/>
      <c r="EA123" s="472"/>
      <c r="EB123" s="472"/>
      <c r="EC123" s="472"/>
      <c r="ED123" s="472"/>
      <c r="EE123" s="472"/>
      <c r="EF123" s="472"/>
      <c r="EG123" s="472"/>
      <c r="EH123" s="472"/>
      <c r="EI123" s="472"/>
      <c r="EJ123" s="472"/>
      <c r="EK123" s="472"/>
      <c r="EL123" s="472"/>
      <c r="EM123" s="472"/>
      <c r="EN123" s="472"/>
      <c r="EO123" s="472"/>
      <c r="EP123" s="472"/>
      <c r="EQ123" s="472"/>
      <c r="ER123" s="472"/>
      <c r="ES123" s="472"/>
      <c r="ET123" s="472"/>
      <c r="EU123" s="472"/>
      <c r="EV123" s="472"/>
      <c r="EW123" s="472"/>
      <c r="EX123" s="472"/>
      <c r="EY123" s="472"/>
      <c r="EZ123" s="472"/>
      <c r="FA123" s="472"/>
      <c r="FB123" s="472"/>
      <c r="FC123" s="472"/>
      <c r="FD123" s="472"/>
      <c r="FE123" s="472"/>
      <c r="FF123" s="472"/>
      <c r="FG123" s="472"/>
      <c r="FH123" s="472"/>
      <c r="FI123" s="472"/>
      <c r="FJ123" s="472"/>
      <c r="FK123" s="472"/>
      <c r="FL123" s="472"/>
      <c r="FM123" s="472"/>
      <c r="FN123" s="472"/>
      <c r="FO123" s="472"/>
      <c r="FP123" s="472"/>
      <c r="FQ123" s="472"/>
      <c r="FR123" s="472"/>
      <c r="FS123" s="472"/>
      <c r="FT123" s="472"/>
      <c r="FU123" s="472"/>
      <c r="FV123" s="472"/>
      <c r="FW123" s="472"/>
      <c r="FX123" s="472"/>
      <c r="FY123" s="472"/>
      <c r="FZ123" s="472"/>
      <c r="GA123" s="472"/>
      <c r="GB123" s="472"/>
      <c r="GC123" s="472"/>
      <c r="GD123" s="472"/>
      <c r="GE123" s="472"/>
      <c r="GF123" s="472"/>
      <c r="GG123" s="472"/>
      <c r="GH123" s="472"/>
      <c r="GI123" s="472"/>
      <c r="GJ123" s="472"/>
      <c r="GK123" s="472"/>
      <c r="GL123" s="472"/>
      <c r="GM123" s="472"/>
      <c r="GN123" s="472"/>
      <c r="GO123" s="472"/>
      <c r="GP123" s="472"/>
      <c r="GQ123" s="472"/>
      <c r="GR123" s="472"/>
      <c r="GS123" s="472"/>
      <c r="GT123" s="472"/>
      <c r="GU123" s="472"/>
      <c r="GV123" s="472"/>
      <c r="GW123" s="472"/>
      <c r="GX123" s="472"/>
      <c r="GY123" s="472"/>
      <c r="GZ123" s="472"/>
      <c r="HA123" s="472"/>
      <c r="HB123" s="472"/>
      <c r="HC123" s="472"/>
      <c r="HD123" s="472"/>
      <c r="HE123" s="472"/>
      <c r="HF123" s="472"/>
      <c r="HG123" s="472"/>
      <c r="HH123" s="472"/>
      <c r="HI123" s="472"/>
      <c r="HJ123" s="472"/>
      <c r="HK123" s="472"/>
      <c r="HL123" s="472"/>
      <c r="HM123" s="472"/>
      <c r="HN123" s="472"/>
      <c r="HO123" s="472"/>
      <c r="HP123" s="472"/>
      <c r="HQ123" s="472"/>
      <c r="HR123" s="472"/>
      <c r="HS123" s="472"/>
      <c r="HT123" s="472"/>
      <c r="HU123" s="472"/>
      <c r="HV123" s="472"/>
      <c r="HW123" s="472"/>
      <c r="HX123" s="472"/>
      <c r="HY123" s="472"/>
      <c r="HZ123" s="472"/>
      <c r="IA123" s="472"/>
      <c r="IB123" s="472"/>
      <c r="IC123" s="472"/>
      <c r="ID123" s="472"/>
      <c r="IE123" s="472"/>
      <c r="IF123" s="472"/>
      <c r="IG123" s="472"/>
      <c r="IH123" s="472"/>
      <c r="II123" s="472"/>
      <c r="IJ123" s="472"/>
      <c r="IK123" s="472"/>
      <c r="IL123" s="472"/>
      <c r="IM123" s="472"/>
      <c r="IN123" s="472"/>
      <c r="IO123" s="472"/>
      <c r="IP123" s="472"/>
      <c r="IQ123" s="472"/>
      <c r="IR123" s="472"/>
      <c r="IS123" s="472"/>
      <c r="IT123" s="472"/>
      <c r="IU123" s="472"/>
      <c r="IV123" s="472"/>
      <c r="IW123" s="472"/>
      <c r="IX123" s="472"/>
      <c r="IY123" s="472"/>
      <c r="IZ123" s="472"/>
      <c r="JA123" s="472"/>
      <c r="JB123" s="472"/>
      <c r="JC123" s="472"/>
      <c r="JD123" s="472"/>
      <c r="JE123" s="472"/>
      <c r="JF123" s="472"/>
      <c r="JG123" s="472"/>
      <c r="JH123" s="472"/>
      <c r="JI123" s="472"/>
      <c r="JJ123" s="472"/>
      <c r="JK123" s="472"/>
      <c r="JL123" s="472"/>
      <c r="JM123" s="472"/>
      <c r="JN123" s="472"/>
      <c r="JO123" s="472"/>
      <c r="JP123" s="472"/>
      <c r="JQ123" s="472"/>
      <c r="JR123" s="472"/>
      <c r="JS123" s="472"/>
      <c r="JT123" s="472"/>
      <c r="JU123" s="472"/>
      <c r="JV123" s="472"/>
      <c r="JW123" s="472"/>
      <c r="JX123" s="472"/>
      <c r="JY123" s="472"/>
      <c r="JZ123" s="472"/>
      <c r="KA123" s="472"/>
      <c r="KB123" s="472"/>
      <c r="KC123" s="472"/>
      <c r="KD123" s="472"/>
      <c r="KE123" s="472"/>
      <c r="KF123" s="472"/>
      <c r="KG123" s="472"/>
      <c r="KH123" s="472"/>
      <c r="KI123" s="472"/>
      <c r="KJ123" s="472"/>
      <c r="KK123" s="472"/>
      <c r="KL123" s="472"/>
      <c r="KM123" s="472"/>
      <c r="KN123" s="472"/>
      <c r="KO123" s="472"/>
      <c r="KP123" s="472"/>
      <c r="KQ123" s="472"/>
      <c r="KR123" s="472"/>
      <c r="KS123" s="472"/>
      <c r="KT123" s="472"/>
      <c r="KU123" s="472"/>
      <c r="KV123" s="472"/>
      <c r="KW123" s="472"/>
      <c r="KX123" s="472"/>
      <c r="KY123" s="472"/>
      <c r="KZ123" s="472"/>
      <c r="LA123" s="472"/>
      <c r="LB123" s="472"/>
      <c r="LC123" s="472"/>
      <c r="LD123" s="472"/>
      <c r="LE123" s="472"/>
      <c r="LF123" s="472"/>
      <c r="LG123" s="472"/>
      <c r="LH123" s="472"/>
      <c r="LI123" s="472"/>
      <c r="LJ123" s="472"/>
      <c r="LK123" s="472"/>
      <c r="LL123" s="472"/>
      <c r="LM123" s="472"/>
      <c r="LN123" s="472"/>
      <c r="LO123" s="472"/>
      <c r="LP123" s="472"/>
      <c r="LQ123" s="472"/>
      <c r="LR123" s="472"/>
      <c r="LS123" s="472"/>
      <c r="LT123" s="472"/>
      <c r="LU123" s="472"/>
      <c r="LV123" s="472"/>
      <c r="LW123" s="472"/>
      <c r="LX123" s="472"/>
      <c r="LY123" s="472"/>
      <c r="LZ123" s="472"/>
      <c r="MA123" s="472"/>
      <c r="MB123" s="472"/>
      <c r="MC123" s="472"/>
      <c r="MD123" s="472"/>
      <c r="ME123" s="472"/>
      <c r="MF123" s="472"/>
      <c r="MG123" s="472"/>
      <c r="MH123" s="472"/>
      <c r="MI123" s="472"/>
      <c r="MJ123" s="472"/>
      <c r="MK123" s="472"/>
      <c r="ML123" s="472"/>
      <c r="MM123" s="472"/>
      <c r="MN123" s="472"/>
      <c r="MO123" s="472"/>
      <c r="MP123" s="472"/>
      <c r="MQ123" s="472"/>
      <c r="MR123" s="472"/>
      <c r="MS123" s="472"/>
      <c r="MT123" s="472"/>
      <c r="MU123" s="472"/>
      <c r="MV123" s="472"/>
      <c r="MW123" s="472"/>
      <c r="MX123" s="472"/>
      <c r="MY123" s="472"/>
      <c r="MZ123" s="472"/>
      <c r="NA123" s="472"/>
    </row>
    <row r="124" spans="1:365" s="305" customFormat="1" ht="12.65" customHeight="1" x14ac:dyDescent="0.3">
      <c r="A124" s="485"/>
      <c r="B124" s="478">
        <v>14</v>
      </c>
      <c r="C124" s="443"/>
      <c r="D124" s="292">
        <f>RFR!$C23</f>
        <v>0</v>
      </c>
      <c r="E124" s="293">
        <f>RC_Summary!$D23</f>
        <v>0.5</v>
      </c>
      <c r="F124" s="293">
        <f>RC_Summary!$C23</f>
        <v>-0.3</v>
      </c>
      <c r="G124" s="294">
        <f t="shared" si="84"/>
        <v>0</v>
      </c>
      <c r="H124" s="294">
        <f t="shared" si="85"/>
        <v>0</v>
      </c>
      <c r="I124" s="391">
        <f t="shared" si="86"/>
        <v>0</v>
      </c>
      <c r="J124" s="391">
        <f t="shared" si="87"/>
        <v>0</v>
      </c>
      <c r="K124" s="69"/>
      <c r="L124" s="157">
        <v>14</v>
      </c>
      <c r="M124" s="443"/>
      <c r="N124" s="292">
        <f>IF(IF(ISBLANK(L$106),0,VLOOKUP(L124,RFR!$B$8:$I$108,VLOOKUP('Market Risk (Interest Rate_MD)'!L$106,RC_Summary!$F$18:$G$24,2,0),0))&lt;0,0,IF(ISBLANK(L$106),0,VLOOKUP(L124,RFR!$B$8:$I$108,VLOOKUP('Market Risk (Interest Rate_MD)'!$L$106,RC_Summary!$F$18:$G$24,2,0),0)))</f>
        <v>0</v>
      </c>
      <c r="O124" s="293">
        <f>RC_Summary!$D23</f>
        <v>0.5</v>
      </c>
      <c r="P124" s="293">
        <f>RC_Summary!$C23</f>
        <v>-0.3</v>
      </c>
      <c r="Q124" s="294">
        <f t="shared" si="88"/>
        <v>0</v>
      </c>
      <c r="R124" s="294">
        <f t="shared" si="89"/>
        <v>0</v>
      </c>
      <c r="S124" s="305">
        <f t="shared" si="90"/>
        <v>0</v>
      </c>
      <c r="T124" s="305">
        <f t="shared" si="91"/>
        <v>0</v>
      </c>
      <c r="U124" s="69"/>
      <c r="V124" s="157">
        <v>14</v>
      </c>
      <c r="W124" s="443"/>
      <c r="X124" s="292">
        <f>IF(IF(ISBLANK(V$106),0,VLOOKUP(V124,RFR!$B$8:$I$108,VLOOKUP('Market Risk (Interest Rate_MD)'!V$106,RC_Summary!$F$18:$G$24,2,0),0))&lt;0,0,IF(ISBLANK(V$106),0,VLOOKUP(V124,RFR!$B$8:$I$108,VLOOKUP('Market Risk (Interest Rate_MD)'!$L$106,RC_Summary!$F$18:$G$24,2,0),0)))</f>
        <v>0</v>
      </c>
      <c r="Y124" s="293">
        <f>RC_Summary!$D23</f>
        <v>0.5</v>
      </c>
      <c r="Z124" s="293">
        <f>RC_Summary!$C23</f>
        <v>-0.3</v>
      </c>
      <c r="AA124" s="294">
        <f t="shared" si="92"/>
        <v>0</v>
      </c>
      <c r="AB124" s="294">
        <f t="shared" si="93"/>
        <v>0</v>
      </c>
      <c r="AC124" s="305">
        <f t="shared" si="94"/>
        <v>0</v>
      </c>
      <c r="AD124" s="305">
        <f t="shared" si="95"/>
        <v>0</v>
      </c>
      <c r="AE124" s="69"/>
      <c r="AF124" s="157">
        <v>14</v>
      </c>
      <c r="AG124" s="443"/>
      <c r="AH124" s="292">
        <f>IF(IF(ISBLANK(AF$106),0,VLOOKUP(AF124,RFR!$B$8:$I$108,VLOOKUP('Market Risk (Interest Rate_MD)'!AF$106,RC_Summary!$F$18:$G$24,2,0),0))&lt;0,0,IF(ISBLANK(AF$106),0,VLOOKUP(AF124,RFR!$B$8:$I$108,VLOOKUP('Market Risk (Interest Rate_MD)'!$L$106,RC_Summary!$F$18:$G$24,2,0),0)))</f>
        <v>0</v>
      </c>
      <c r="AI124" s="293">
        <f>RC_Summary!$D23</f>
        <v>0.5</v>
      </c>
      <c r="AJ124" s="293">
        <f>RC_Summary!$C23</f>
        <v>-0.3</v>
      </c>
      <c r="AK124" s="294">
        <f t="shared" si="96"/>
        <v>0</v>
      </c>
      <c r="AL124" s="294">
        <f t="shared" si="97"/>
        <v>0</v>
      </c>
      <c r="AM124" s="305">
        <f t="shared" si="98"/>
        <v>0</v>
      </c>
      <c r="AN124" s="305">
        <f t="shared" si="99"/>
        <v>0</v>
      </c>
      <c r="AO124" s="69"/>
      <c r="AP124" s="157">
        <v>14</v>
      </c>
      <c r="AQ124" s="443"/>
      <c r="AR124" s="292">
        <f>IF(IF(ISBLANK(AP$106),0,VLOOKUP(AP124,RFR!$B$8:$I$108,VLOOKUP('Market Risk (Interest Rate_MD)'!AP$106,RC_Summary!$F$18:$G$24,2,0),0))&lt;0,0,IF(ISBLANK(AP$106),0,VLOOKUP(AP124,RFR!$B$8:$I$108,VLOOKUP('Market Risk (Interest Rate_MD)'!$L$106,RC_Summary!$F$18:$G$24,2,0),0)))</f>
        <v>0</v>
      </c>
      <c r="AS124" s="293">
        <f>RC_Summary!$D23</f>
        <v>0.5</v>
      </c>
      <c r="AT124" s="293">
        <f>RC_Summary!$C23</f>
        <v>-0.3</v>
      </c>
      <c r="AU124" s="294">
        <f t="shared" si="100"/>
        <v>0</v>
      </c>
      <c r="AV124" s="294">
        <f t="shared" si="101"/>
        <v>0</v>
      </c>
      <c r="AW124" s="305">
        <f t="shared" si="102"/>
        <v>0</v>
      </c>
      <c r="AX124" s="305">
        <f t="shared" si="103"/>
        <v>0</v>
      </c>
      <c r="AY124" s="69"/>
      <c r="AZ124" s="482">
        <v>14</v>
      </c>
      <c r="BA124" s="283"/>
      <c r="BB124" s="292">
        <f>IF(IF(ISBLANK(AZ$106),0,VLOOKUP(AZ124,RFR!$B$8:$I$108,VLOOKUP('Market Risk (Interest Rate_MD)'!AZ$106,RC_Summary!$F$18:$G$24,2,0),0))&lt;0,0,IF(ISBLANK(AZ$106),0,VLOOKUP(AZ124,RFR!$B$8:$I$108,VLOOKUP('Market Risk (Interest Rate_MD)'!$L$106,RC_Summary!$F$18:$G$24,2,0),0)))</f>
        <v>0</v>
      </c>
      <c r="BC124" s="293">
        <f>RC_Summary!$D23</f>
        <v>0.5</v>
      </c>
      <c r="BD124" s="293">
        <f>RC_Summary!$C23</f>
        <v>-0.3</v>
      </c>
      <c r="BE124" s="294">
        <f t="shared" si="104"/>
        <v>0</v>
      </c>
      <c r="BF124" s="294">
        <f t="shared" si="105"/>
        <v>0</v>
      </c>
      <c r="BG124" s="305">
        <f t="shared" si="106"/>
        <v>0</v>
      </c>
      <c r="BH124" s="305">
        <f t="shared" si="107"/>
        <v>0</v>
      </c>
      <c r="BI124" s="69"/>
      <c r="BJ124" s="157">
        <v>14</v>
      </c>
      <c r="BK124" s="283"/>
      <c r="BL124" s="292">
        <f>IF(IF(ISBLANK(BJ$106),0,VLOOKUP(BJ124,RFR!$B$8:$I$108,VLOOKUP('Market Risk (Interest Rate_MD)'!BJ$106,RC_Summary!$F$18:$G$24,2,0),0))&lt;0,0,IF(ISBLANK(BJ$106),0,VLOOKUP(BJ124,RFR!$B$8:$I$108,VLOOKUP('Market Risk (Interest Rate_MD)'!$L$106,RC_Summary!$F$18:$G$24,2,0),0)))</f>
        <v>0</v>
      </c>
      <c r="BM124" s="293">
        <f>RC_Summary!$D23</f>
        <v>0.5</v>
      </c>
      <c r="BN124" s="293">
        <f>RC_Summary!$C23</f>
        <v>-0.3</v>
      </c>
      <c r="BO124" s="294">
        <f t="shared" si="108"/>
        <v>0</v>
      </c>
      <c r="BP124" s="294">
        <f t="shared" si="109"/>
        <v>0</v>
      </c>
      <c r="BQ124" s="305">
        <f t="shared" si="110"/>
        <v>0</v>
      </c>
      <c r="BR124" s="305">
        <f t="shared" si="111"/>
        <v>0</v>
      </c>
      <c r="BS124" s="472"/>
      <c r="BT124" s="472"/>
      <c r="BU124" s="472"/>
      <c r="BV124" s="472"/>
      <c r="BW124" s="472"/>
      <c r="BX124" s="472"/>
      <c r="BY124" s="472"/>
      <c r="BZ124" s="472"/>
      <c r="CA124" s="472"/>
      <c r="CB124" s="472"/>
      <c r="CC124" s="472"/>
      <c r="CD124" s="472"/>
      <c r="CE124" s="472"/>
      <c r="CF124" s="472"/>
      <c r="CG124" s="472"/>
      <c r="CH124" s="472"/>
      <c r="CI124" s="472"/>
      <c r="CJ124" s="472"/>
      <c r="CK124" s="472"/>
      <c r="CL124" s="472"/>
      <c r="CM124" s="472"/>
      <c r="CN124" s="472"/>
      <c r="CO124" s="472"/>
      <c r="CP124" s="472"/>
      <c r="CQ124" s="472"/>
      <c r="CR124" s="472"/>
      <c r="CS124" s="472"/>
      <c r="CT124" s="472"/>
      <c r="CU124" s="472"/>
      <c r="CV124" s="472"/>
      <c r="CW124" s="472"/>
      <c r="CX124" s="472"/>
      <c r="CY124" s="472"/>
      <c r="CZ124" s="472"/>
      <c r="DA124" s="472"/>
      <c r="DB124" s="472"/>
      <c r="DC124" s="472"/>
      <c r="DD124" s="472"/>
      <c r="DE124" s="472"/>
      <c r="DF124" s="472"/>
      <c r="DG124" s="472"/>
      <c r="DH124" s="472"/>
      <c r="DI124" s="472"/>
      <c r="DJ124" s="472"/>
      <c r="DK124" s="472"/>
      <c r="DL124" s="472"/>
      <c r="DM124" s="472"/>
      <c r="DN124" s="472"/>
      <c r="DO124" s="472"/>
      <c r="DP124" s="472"/>
      <c r="DQ124" s="472"/>
      <c r="DR124" s="472"/>
      <c r="DS124" s="472"/>
      <c r="DT124" s="472"/>
      <c r="DU124" s="472"/>
      <c r="DV124" s="472"/>
      <c r="DW124" s="472"/>
      <c r="DX124" s="472"/>
      <c r="DY124" s="472"/>
      <c r="DZ124" s="472"/>
      <c r="EA124" s="472"/>
      <c r="EB124" s="472"/>
      <c r="EC124" s="472"/>
      <c r="ED124" s="472"/>
      <c r="EE124" s="472"/>
      <c r="EF124" s="472"/>
      <c r="EG124" s="472"/>
      <c r="EH124" s="472"/>
      <c r="EI124" s="472"/>
      <c r="EJ124" s="472"/>
      <c r="EK124" s="472"/>
      <c r="EL124" s="472"/>
      <c r="EM124" s="472"/>
      <c r="EN124" s="472"/>
      <c r="EO124" s="472"/>
      <c r="EP124" s="472"/>
      <c r="EQ124" s="472"/>
      <c r="ER124" s="472"/>
      <c r="ES124" s="472"/>
      <c r="ET124" s="472"/>
      <c r="EU124" s="472"/>
      <c r="EV124" s="472"/>
      <c r="EW124" s="472"/>
      <c r="EX124" s="472"/>
      <c r="EY124" s="472"/>
      <c r="EZ124" s="472"/>
      <c r="FA124" s="472"/>
      <c r="FB124" s="472"/>
      <c r="FC124" s="472"/>
      <c r="FD124" s="472"/>
      <c r="FE124" s="472"/>
      <c r="FF124" s="472"/>
      <c r="FG124" s="472"/>
      <c r="FH124" s="472"/>
      <c r="FI124" s="472"/>
      <c r="FJ124" s="472"/>
      <c r="FK124" s="472"/>
      <c r="FL124" s="472"/>
      <c r="FM124" s="472"/>
      <c r="FN124" s="472"/>
      <c r="FO124" s="472"/>
      <c r="FP124" s="472"/>
      <c r="FQ124" s="472"/>
      <c r="FR124" s="472"/>
      <c r="FS124" s="472"/>
      <c r="FT124" s="472"/>
      <c r="FU124" s="472"/>
      <c r="FV124" s="472"/>
      <c r="FW124" s="472"/>
      <c r="FX124" s="472"/>
      <c r="FY124" s="472"/>
      <c r="FZ124" s="472"/>
      <c r="GA124" s="472"/>
      <c r="GB124" s="472"/>
      <c r="GC124" s="472"/>
      <c r="GD124" s="472"/>
      <c r="GE124" s="472"/>
      <c r="GF124" s="472"/>
      <c r="GG124" s="472"/>
      <c r="GH124" s="472"/>
      <c r="GI124" s="472"/>
      <c r="GJ124" s="472"/>
      <c r="GK124" s="472"/>
      <c r="GL124" s="472"/>
      <c r="GM124" s="472"/>
      <c r="GN124" s="472"/>
      <c r="GO124" s="472"/>
      <c r="GP124" s="472"/>
      <c r="GQ124" s="472"/>
      <c r="GR124" s="472"/>
      <c r="GS124" s="472"/>
      <c r="GT124" s="472"/>
      <c r="GU124" s="472"/>
      <c r="GV124" s="472"/>
      <c r="GW124" s="472"/>
      <c r="GX124" s="472"/>
      <c r="GY124" s="472"/>
      <c r="GZ124" s="472"/>
      <c r="HA124" s="472"/>
      <c r="HB124" s="472"/>
      <c r="HC124" s="472"/>
      <c r="HD124" s="472"/>
      <c r="HE124" s="472"/>
      <c r="HF124" s="472"/>
      <c r="HG124" s="472"/>
      <c r="HH124" s="472"/>
      <c r="HI124" s="472"/>
      <c r="HJ124" s="472"/>
      <c r="HK124" s="472"/>
      <c r="HL124" s="472"/>
      <c r="HM124" s="472"/>
      <c r="HN124" s="472"/>
      <c r="HO124" s="472"/>
      <c r="HP124" s="472"/>
      <c r="HQ124" s="472"/>
      <c r="HR124" s="472"/>
      <c r="HS124" s="472"/>
      <c r="HT124" s="472"/>
      <c r="HU124" s="472"/>
      <c r="HV124" s="472"/>
      <c r="HW124" s="472"/>
      <c r="HX124" s="472"/>
      <c r="HY124" s="472"/>
      <c r="HZ124" s="472"/>
      <c r="IA124" s="472"/>
      <c r="IB124" s="472"/>
      <c r="IC124" s="472"/>
      <c r="ID124" s="472"/>
      <c r="IE124" s="472"/>
      <c r="IF124" s="472"/>
      <c r="IG124" s="472"/>
      <c r="IH124" s="472"/>
      <c r="II124" s="472"/>
      <c r="IJ124" s="472"/>
      <c r="IK124" s="472"/>
      <c r="IL124" s="472"/>
      <c r="IM124" s="472"/>
      <c r="IN124" s="472"/>
      <c r="IO124" s="472"/>
      <c r="IP124" s="472"/>
      <c r="IQ124" s="472"/>
      <c r="IR124" s="472"/>
      <c r="IS124" s="472"/>
      <c r="IT124" s="472"/>
      <c r="IU124" s="472"/>
      <c r="IV124" s="472"/>
      <c r="IW124" s="472"/>
      <c r="IX124" s="472"/>
      <c r="IY124" s="472"/>
      <c r="IZ124" s="472"/>
      <c r="JA124" s="472"/>
      <c r="JB124" s="472"/>
      <c r="JC124" s="472"/>
      <c r="JD124" s="472"/>
      <c r="JE124" s="472"/>
      <c r="JF124" s="472"/>
      <c r="JG124" s="472"/>
      <c r="JH124" s="472"/>
      <c r="JI124" s="472"/>
      <c r="JJ124" s="472"/>
      <c r="JK124" s="472"/>
      <c r="JL124" s="472"/>
      <c r="JM124" s="472"/>
      <c r="JN124" s="472"/>
      <c r="JO124" s="472"/>
      <c r="JP124" s="472"/>
      <c r="JQ124" s="472"/>
      <c r="JR124" s="472"/>
      <c r="JS124" s="472"/>
      <c r="JT124" s="472"/>
      <c r="JU124" s="472"/>
      <c r="JV124" s="472"/>
      <c r="JW124" s="472"/>
      <c r="JX124" s="472"/>
      <c r="JY124" s="472"/>
      <c r="JZ124" s="472"/>
      <c r="KA124" s="472"/>
      <c r="KB124" s="472"/>
      <c r="KC124" s="472"/>
      <c r="KD124" s="472"/>
      <c r="KE124" s="472"/>
      <c r="KF124" s="472"/>
      <c r="KG124" s="472"/>
      <c r="KH124" s="472"/>
      <c r="KI124" s="472"/>
      <c r="KJ124" s="472"/>
      <c r="KK124" s="472"/>
      <c r="KL124" s="472"/>
      <c r="KM124" s="472"/>
      <c r="KN124" s="472"/>
      <c r="KO124" s="472"/>
      <c r="KP124" s="472"/>
      <c r="KQ124" s="472"/>
      <c r="KR124" s="472"/>
      <c r="KS124" s="472"/>
      <c r="KT124" s="472"/>
      <c r="KU124" s="472"/>
      <c r="KV124" s="472"/>
      <c r="KW124" s="472"/>
      <c r="KX124" s="472"/>
      <c r="KY124" s="472"/>
      <c r="KZ124" s="472"/>
      <c r="LA124" s="472"/>
      <c r="LB124" s="472"/>
      <c r="LC124" s="472"/>
      <c r="LD124" s="472"/>
      <c r="LE124" s="472"/>
      <c r="LF124" s="472"/>
      <c r="LG124" s="472"/>
      <c r="LH124" s="472"/>
      <c r="LI124" s="472"/>
      <c r="LJ124" s="472"/>
      <c r="LK124" s="472"/>
      <c r="LL124" s="472"/>
      <c r="LM124" s="472"/>
      <c r="LN124" s="472"/>
      <c r="LO124" s="472"/>
      <c r="LP124" s="472"/>
      <c r="LQ124" s="472"/>
      <c r="LR124" s="472"/>
      <c r="LS124" s="472"/>
      <c r="LT124" s="472"/>
      <c r="LU124" s="472"/>
      <c r="LV124" s="472"/>
      <c r="LW124" s="472"/>
      <c r="LX124" s="472"/>
      <c r="LY124" s="472"/>
      <c r="LZ124" s="472"/>
      <c r="MA124" s="472"/>
      <c r="MB124" s="472"/>
      <c r="MC124" s="472"/>
      <c r="MD124" s="472"/>
      <c r="ME124" s="472"/>
      <c r="MF124" s="472"/>
      <c r="MG124" s="472"/>
      <c r="MH124" s="472"/>
      <c r="MI124" s="472"/>
      <c r="MJ124" s="472"/>
      <c r="MK124" s="472"/>
      <c r="ML124" s="472"/>
      <c r="MM124" s="472"/>
      <c r="MN124" s="472"/>
      <c r="MO124" s="472"/>
      <c r="MP124" s="472"/>
      <c r="MQ124" s="472"/>
      <c r="MR124" s="472"/>
      <c r="MS124" s="472"/>
      <c r="MT124" s="472"/>
      <c r="MU124" s="472"/>
      <c r="MV124" s="472"/>
      <c r="MW124" s="472"/>
      <c r="MX124" s="472"/>
      <c r="MY124" s="472"/>
      <c r="MZ124" s="472"/>
      <c r="NA124" s="472"/>
    </row>
    <row r="125" spans="1:365" s="305" customFormat="1" ht="12.65" customHeight="1" x14ac:dyDescent="0.3">
      <c r="A125" s="485"/>
      <c r="B125" s="478">
        <v>15</v>
      </c>
      <c r="C125" s="443"/>
      <c r="D125" s="292">
        <f>RFR!$C24</f>
        <v>0</v>
      </c>
      <c r="E125" s="293">
        <f>RC_Summary!$D24</f>
        <v>0.45</v>
      </c>
      <c r="F125" s="293">
        <f>RC_Summary!$C24</f>
        <v>-0.3</v>
      </c>
      <c r="G125" s="294">
        <f t="shared" si="84"/>
        <v>0</v>
      </c>
      <c r="H125" s="294">
        <f t="shared" si="85"/>
        <v>0</v>
      </c>
      <c r="I125" s="391">
        <f t="shared" si="86"/>
        <v>0</v>
      </c>
      <c r="J125" s="391">
        <f t="shared" si="87"/>
        <v>0</v>
      </c>
      <c r="K125" s="69"/>
      <c r="L125" s="157">
        <v>15</v>
      </c>
      <c r="M125" s="443"/>
      <c r="N125" s="292">
        <f>IF(IF(ISBLANK(L$106),0,VLOOKUP(L125,RFR!$B$8:$I$108,VLOOKUP('Market Risk (Interest Rate_MD)'!L$106,RC_Summary!$F$18:$G$24,2,0),0))&lt;0,0,IF(ISBLANK(L$106),0,VLOOKUP(L125,RFR!$B$8:$I$108,VLOOKUP('Market Risk (Interest Rate_MD)'!$L$106,RC_Summary!$F$18:$G$24,2,0),0)))</f>
        <v>0</v>
      </c>
      <c r="O125" s="293">
        <f>RC_Summary!$D24</f>
        <v>0.45</v>
      </c>
      <c r="P125" s="293">
        <f>RC_Summary!$C24</f>
        <v>-0.3</v>
      </c>
      <c r="Q125" s="294">
        <f t="shared" si="88"/>
        <v>0</v>
      </c>
      <c r="R125" s="294">
        <f t="shared" si="89"/>
        <v>0</v>
      </c>
      <c r="S125" s="305">
        <f t="shared" si="90"/>
        <v>0</v>
      </c>
      <c r="T125" s="305">
        <f t="shared" si="91"/>
        <v>0</v>
      </c>
      <c r="U125" s="69"/>
      <c r="V125" s="157">
        <v>15</v>
      </c>
      <c r="W125" s="443"/>
      <c r="X125" s="292">
        <f>IF(IF(ISBLANK(V$106),0,VLOOKUP(V125,RFR!$B$8:$I$108,VLOOKUP('Market Risk (Interest Rate_MD)'!V$106,RC_Summary!$F$18:$G$24,2,0),0))&lt;0,0,IF(ISBLANK(V$106),0,VLOOKUP(V125,RFR!$B$8:$I$108,VLOOKUP('Market Risk (Interest Rate_MD)'!$L$106,RC_Summary!$F$18:$G$24,2,0),0)))</f>
        <v>0</v>
      </c>
      <c r="Y125" s="293">
        <f>RC_Summary!$D24</f>
        <v>0.45</v>
      </c>
      <c r="Z125" s="293">
        <f>RC_Summary!$C24</f>
        <v>-0.3</v>
      </c>
      <c r="AA125" s="294">
        <f t="shared" si="92"/>
        <v>0</v>
      </c>
      <c r="AB125" s="294">
        <f t="shared" si="93"/>
        <v>0</v>
      </c>
      <c r="AC125" s="305">
        <f t="shared" si="94"/>
        <v>0</v>
      </c>
      <c r="AD125" s="305">
        <f t="shared" si="95"/>
        <v>0</v>
      </c>
      <c r="AE125" s="69"/>
      <c r="AF125" s="157">
        <v>15</v>
      </c>
      <c r="AG125" s="443"/>
      <c r="AH125" s="292">
        <f>IF(IF(ISBLANK(AF$106),0,VLOOKUP(AF125,RFR!$B$8:$I$108,VLOOKUP('Market Risk (Interest Rate_MD)'!AF$106,RC_Summary!$F$18:$G$24,2,0),0))&lt;0,0,IF(ISBLANK(AF$106),0,VLOOKUP(AF125,RFR!$B$8:$I$108,VLOOKUP('Market Risk (Interest Rate_MD)'!$L$106,RC_Summary!$F$18:$G$24,2,0),0)))</f>
        <v>0</v>
      </c>
      <c r="AI125" s="293">
        <f>RC_Summary!$D24</f>
        <v>0.45</v>
      </c>
      <c r="AJ125" s="293">
        <f>RC_Summary!$C24</f>
        <v>-0.3</v>
      </c>
      <c r="AK125" s="294">
        <f t="shared" si="96"/>
        <v>0</v>
      </c>
      <c r="AL125" s="294">
        <f t="shared" si="97"/>
        <v>0</v>
      </c>
      <c r="AM125" s="305">
        <f t="shared" si="98"/>
        <v>0</v>
      </c>
      <c r="AN125" s="305">
        <f t="shared" si="99"/>
        <v>0</v>
      </c>
      <c r="AO125" s="69"/>
      <c r="AP125" s="157">
        <v>15</v>
      </c>
      <c r="AQ125" s="443"/>
      <c r="AR125" s="292">
        <f>IF(IF(ISBLANK(AP$106),0,VLOOKUP(AP125,RFR!$B$8:$I$108,VLOOKUP('Market Risk (Interest Rate_MD)'!AP$106,RC_Summary!$F$18:$G$24,2,0),0))&lt;0,0,IF(ISBLANK(AP$106),0,VLOOKUP(AP125,RFR!$B$8:$I$108,VLOOKUP('Market Risk (Interest Rate_MD)'!$L$106,RC_Summary!$F$18:$G$24,2,0),0)))</f>
        <v>0</v>
      </c>
      <c r="AS125" s="293">
        <f>RC_Summary!$D24</f>
        <v>0.45</v>
      </c>
      <c r="AT125" s="293">
        <f>RC_Summary!$C24</f>
        <v>-0.3</v>
      </c>
      <c r="AU125" s="294">
        <f t="shared" si="100"/>
        <v>0</v>
      </c>
      <c r="AV125" s="294">
        <f t="shared" si="101"/>
        <v>0</v>
      </c>
      <c r="AW125" s="305">
        <f t="shared" si="102"/>
        <v>0</v>
      </c>
      <c r="AX125" s="305">
        <f t="shared" si="103"/>
        <v>0</v>
      </c>
      <c r="AY125" s="69"/>
      <c r="AZ125" s="482">
        <v>15</v>
      </c>
      <c r="BA125" s="283"/>
      <c r="BB125" s="292">
        <f>IF(IF(ISBLANK(AZ$106),0,VLOOKUP(AZ125,RFR!$B$8:$I$108,VLOOKUP('Market Risk (Interest Rate_MD)'!AZ$106,RC_Summary!$F$18:$G$24,2,0),0))&lt;0,0,IF(ISBLANK(AZ$106),0,VLOOKUP(AZ125,RFR!$B$8:$I$108,VLOOKUP('Market Risk (Interest Rate_MD)'!$L$106,RC_Summary!$F$18:$G$24,2,0),0)))</f>
        <v>0</v>
      </c>
      <c r="BC125" s="293">
        <f>RC_Summary!$D24</f>
        <v>0.45</v>
      </c>
      <c r="BD125" s="293">
        <f>RC_Summary!$C24</f>
        <v>-0.3</v>
      </c>
      <c r="BE125" s="294">
        <f t="shared" si="104"/>
        <v>0</v>
      </c>
      <c r="BF125" s="294">
        <f t="shared" si="105"/>
        <v>0</v>
      </c>
      <c r="BG125" s="305">
        <f t="shared" si="106"/>
        <v>0</v>
      </c>
      <c r="BH125" s="305">
        <f t="shared" si="107"/>
        <v>0</v>
      </c>
      <c r="BI125" s="69"/>
      <c r="BJ125" s="157">
        <v>15</v>
      </c>
      <c r="BK125" s="283"/>
      <c r="BL125" s="292">
        <f>IF(IF(ISBLANK(BJ$106),0,VLOOKUP(BJ125,RFR!$B$8:$I$108,VLOOKUP('Market Risk (Interest Rate_MD)'!BJ$106,RC_Summary!$F$18:$G$24,2,0),0))&lt;0,0,IF(ISBLANK(BJ$106),0,VLOOKUP(BJ125,RFR!$B$8:$I$108,VLOOKUP('Market Risk (Interest Rate_MD)'!$L$106,RC_Summary!$F$18:$G$24,2,0),0)))</f>
        <v>0</v>
      </c>
      <c r="BM125" s="293">
        <f>RC_Summary!$D24</f>
        <v>0.45</v>
      </c>
      <c r="BN125" s="293">
        <f>RC_Summary!$C24</f>
        <v>-0.3</v>
      </c>
      <c r="BO125" s="294">
        <f t="shared" si="108"/>
        <v>0</v>
      </c>
      <c r="BP125" s="294">
        <f t="shared" si="109"/>
        <v>0</v>
      </c>
      <c r="BQ125" s="305">
        <f t="shared" si="110"/>
        <v>0</v>
      </c>
      <c r="BR125" s="305">
        <f t="shared" si="111"/>
        <v>0</v>
      </c>
      <c r="BS125" s="472"/>
      <c r="BT125" s="472"/>
      <c r="BU125" s="472"/>
      <c r="BV125" s="472"/>
      <c r="BW125" s="472"/>
      <c r="BX125" s="472"/>
      <c r="BY125" s="472"/>
      <c r="BZ125" s="472"/>
      <c r="CA125" s="472"/>
      <c r="CB125" s="472"/>
      <c r="CC125" s="472"/>
      <c r="CD125" s="472"/>
      <c r="CE125" s="472"/>
      <c r="CF125" s="472"/>
      <c r="CG125" s="472"/>
      <c r="CH125" s="472"/>
      <c r="CI125" s="472"/>
      <c r="CJ125" s="472"/>
      <c r="CK125" s="472"/>
      <c r="CL125" s="472"/>
      <c r="CM125" s="472"/>
      <c r="CN125" s="472"/>
      <c r="CO125" s="472"/>
      <c r="CP125" s="472"/>
      <c r="CQ125" s="472"/>
      <c r="CR125" s="472"/>
      <c r="CS125" s="472"/>
      <c r="CT125" s="472"/>
      <c r="CU125" s="472"/>
      <c r="CV125" s="472"/>
      <c r="CW125" s="472"/>
      <c r="CX125" s="472"/>
      <c r="CY125" s="472"/>
      <c r="CZ125" s="472"/>
      <c r="DA125" s="472"/>
      <c r="DB125" s="472"/>
      <c r="DC125" s="472"/>
      <c r="DD125" s="472"/>
      <c r="DE125" s="472"/>
      <c r="DF125" s="472"/>
      <c r="DG125" s="472"/>
      <c r="DH125" s="472"/>
      <c r="DI125" s="472"/>
      <c r="DJ125" s="472"/>
      <c r="DK125" s="472"/>
      <c r="DL125" s="472"/>
      <c r="DM125" s="472"/>
      <c r="DN125" s="472"/>
      <c r="DO125" s="472"/>
      <c r="DP125" s="472"/>
      <c r="DQ125" s="472"/>
      <c r="DR125" s="472"/>
      <c r="DS125" s="472"/>
      <c r="DT125" s="472"/>
      <c r="DU125" s="472"/>
      <c r="DV125" s="472"/>
      <c r="DW125" s="472"/>
      <c r="DX125" s="472"/>
      <c r="DY125" s="472"/>
      <c r="DZ125" s="472"/>
      <c r="EA125" s="472"/>
      <c r="EB125" s="472"/>
      <c r="EC125" s="472"/>
      <c r="ED125" s="472"/>
      <c r="EE125" s="472"/>
      <c r="EF125" s="472"/>
      <c r="EG125" s="472"/>
      <c r="EH125" s="472"/>
      <c r="EI125" s="472"/>
      <c r="EJ125" s="472"/>
      <c r="EK125" s="472"/>
      <c r="EL125" s="472"/>
      <c r="EM125" s="472"/>
      <c r="EN125" s="472"/>
      <c r="EO125" s="472"/>
      <c r="EP125" s="472"/>
      <c r="EQ125" s="472"/>
      <c r="ER125" s="472"/>
      <c r="ES125" s="472"/>
      <c r="ET125" s="472"/>
      <c r="EU125" s="472"/>
      <c r="EV125" s="472"/>
      <c r="EW125" s="472"/>
      <c r="EX125" s="472"/>
      <c r="EY125" s="472"/>
      <c r="EZ125" s="472"/>
      <c r="FA125" s="472"/>
      <c r="FB125" s="472"/>
      <c r="FC125" s="472"/>
      <c r="FD125" s="472"/>
      <c r="FE125" s="472"/>
      <c r="FF125" s="472"/>
      <c r="FG125" s="472"/>
      <c r="FH125" s="472"/>
      <c r="FI125" s="472"/>
      <c r="FJ125" s="472"/>
      <c r="FK125" s="472"/>
      <c r="FL125" s="472"/>
      <c r="FM125" s="472"/>
      <c r="FN125" s="472"/>
      <c r="FO125" s="472"/>
      <c r="FP125" s="472"/>
      <c r="FQ125" s="472"/>
      <c r="FR125" s="472"/>
      <c r="FS125" s="472"/>
      <c r="FT125" s="472"/>
      <c r="FU125" s="472"/>
      <c r="FV125" s="472"/>
      <c r="FW125" s="472"/>
      <c r="FX125" s="472"/>
      <c r="FY125" s="472"/>
      <c r="FZ125" s="472"/>
      <c r="GA125" s="472"/>
      <c r="GB125" s="472"/>
      <c r="GC125" s="472"/>
      <c r="GD125" s="472"/>
      <c r="GE125" s="472"/>
      <c r="GF125" s="472"/>
      <c r="GG125" s="472"/>
      <c r="GH125" s="472"/>
      <c r="GI125" s="472"/>
      <c r="GJ125" s="472"/>
      <c r="GK125" s="472"/>
      <c r="GL125" s="472"/>
      <c r="GM125" s="472"/>
      <c r="GN125" s="472"/>
      <c r="GO125" s="472"/>
      <c r="GP125" s="472"/>
      <c r="GQ125" s="472"/>
      <c r="GR125" s="472"/>
      <c r="GS125" s="472"/>
      <c r="GT125" s="472"/>
      <c r="GU125" s="472"/>
      <c r="GV125" s="472"/>
      <c r="GW125" s="472"/>
      <c r="GX125" s="472"/>
      <c r="GY125" s="472"/>
      <c r="GZ125" s="472"/>
      <c r="HA125" s="472"/>
      <c r="HB125" s="472"/>
      <c r="HC125" s="472"/>
      <c r="HD125" s="472"/>
      <c r="HE125" s="472"/>
      <c r="HF125" s="472"/>
      <c r="HG125" s="472"/>
      <c r="HH125" s="472"/>
      <c r="HI125" s="472"/>
      <c r="HJ125" s="472"/>
      <c r="HK125" s="472"/>
      <c r="HL125" s="472"/>
      <c r="HM125" s="472"/>
      <c r="HN125" s="472"/>
      <c r="HO125" s="472"/>
      <c r="HP125" s="472"/>
      <c r="HQ125" s="472"/>
      <c r="HR125" s="472"/>
      <c r="HS125" s="472"/>
      <c r="HT125" s="472"/>
      <c r="HU125" s="472"/>
      <c r="HV125" s="472"/>
      <c r="HW125" s="472"/>
      <c r="HX125" s="472"/>
      <c r="HY125" s="472"/>
      <c r="HZ125" s="472"/>
      <c r="IA125" s="472"/>
      <c r="IB125" s="472"/>
      <c r="IC125" s="472"/>
      <c r="ID125" s="472"/>
      <c r="IE125" s="472"/>
      <c r="IF125" s="472"/>
      <c r="IG125" s="472"/>
      <c r="IH125" s="472"/>
      <c r="II125" s="472"/>
      <c r="IJ125" s="472"/>
      <c r="IK125" s="472"/>
      <c r="IL125" s="472"/>
      <c r="IM125" s="472"/>
      <c r="IN125" s="472"/>
      <c r="IO125" s="472"/>
      <c r="IP125" s="472"/>
      <c r="IQ125" s="472"/>
      <c r="IR125" s="472"/>
      <c r="IS125" s="472"/>
      <c r="IT125" s="472"/>
      <c r="IU125" s="472"/>
      <c r="IV125" s="472"/>
      <c r="IW125" s="472"/>
      <c r="IX125" s="472"/>
      <c r="IY125" s="472"/>
      <c r="IZ125" s="472"/>
      <c r="JA125" s="472"/>
      <c r="JB125" s="472"/>
      <c r="JC125" s="472"/>
      <c r="JD125" s="472"/>
      <c r="JE125" s="472"/>
      <c r="JF125" s="472"/>
      <c r="JG125" s="472"/>
      <c r="JH125" s="472"/>
      <c r="JI125" s="472"/>
      <c r="JJ125" s="472"/>
      <c r="JK125" s="472"/>
      <c r="JL125" s="472"/>
      <c r="JM125" s="472"/>
      <c r="JN125" s="472"/>
      <c r="JO125" s="472"/>
      <c r="JP125" s="472"/>
      <c r="JQ125" s="472"/>
      <c r="JR125" s="472"/>
      <c r="JS125" s="472"/>
      <c r="JT125" s="472"/>
      <c r="JU125" s="472"/>
      <c r="JV125" s="472"/>
      <c r="JW125" s="472"/>
      <c r="JX125" s="472"/>
      <c r="JY125" s="472"/>
      <c r="JZ125" s="472"/>
      <c r="KA125" s="472"/>
      <c r="KB125" s="472"/>
      <c r="KC125" s="472"/>
      <c r="KD125" s="472"/>
      <c r="KE125" s="472"/>
      <c r="KF125" s="472"/>
      <c r="KG125" s="472"/>
      <c r="KH125" s="472"/>
      <c r="KI125" s="472"/>
      <c r="KJ125" s="472"/>
      <c r="KK125" s="472"/>
      <c r="KL125" s="472"/>
      <c r="KM125" s="472"/>
      <c r="KN125" s="472"/>
      <c r="KO125" s="472"/>
      <c r="KP125" s="472"/>
      <c r="KQ125" s="472"/>
      <c r="KR125" s="472"/>
      <c r="KS125" s="472"/>
      <c r="KT125" s="472"/>
      <c r="KU125" s="472"/>
      <c r="KV125" s="472"/>
      <c r="KW125" s="472"/>
      <c r="KX125" s="472"/>
      <c r="KY125" s="472"/>
      <c r="KZ125" s="472"/>
      <c r="LA125" s="472"/>
      <c r="LB125" s="472"/>
      <c r="LC125" s="472"/>
      <c r="LD125" s="472"/>
      <c r="LE125" s="472"/>
      <c r="LF125" s="472"/>
      <c r="LG125" s="472"/>
      <c r="LH125" s="472"/>
      <c r="LI125" s="472"/>
      <c r="LJ125" s="472"/>
      <c r="LK125" s="472"/>
      <c r="LL125" s="472"/>
      <c r="LM125" s="472"/>
      <c r="LN125" s="472"/>
      <c r="LO125" s="472"/>
      <c r="LP125" s="472"/>
      <c r="LQ125" s="472"/>
      <c r="LR125" s="472"/>
      <c r="LS125" s="472"/>
      <c r="LT125" s="472"/>
      <c r="LU125" s="472"/>
      <c r="LV125" s="472"/>
      <c r="LW125" s="472"/>
      <c r="LX125" s="472"/>
      <c r="LY125" s="472"/>
      <c r="LZ125" s="472"/>
      <c r="MA125" s="472"/>
      <c r="MB125" s="472"/>
      <c r="MC125" s="472"/>
      <c r="MD125" s="472"/>
      <c r="ME125" s="472"/>
      <c r="MF125" s="472"/>
      <c r="MG125" s="472"/>
      <c r="MH125" s="472"/>
      <c r="MI125" s="472"/>
      <c r="MJ125" s="472"/>
      <c r="MK125" s="472"/>
      <c r="ML125" s="472"/>
      <c r="MM125" s="472"/>
      <c r="MN125" s="472"/>
      <c r="MO125" s="472"/>
      <c r="MP125" s="472"/>
      <c r="MQ125" s="472"/>
      <c r="MR125" s="472"/>
      <c r="MS125" s="472"/>
      <c r="MT125" s="472"/>
      <c r="MU125" s="472"/>
      <c r="MV125" s="472"/>
      <c r="MW125" s="472"/>
      <c r="MX125" s="472"/>
      <c r="MY125" s="472"/>
      <c r="MZ125" s="472"/>
      <c r="NA125" s="472"/>
    </row>
    <row r="126" spans="1:365" s="305" customFormat="1" ht="12.65" customHeight="1" x14ac:dyDescent="0.3">
      <c r="A126" s="485"/>
      <c r="B126" s="478">
        <v>16</v>
      </c>
      <c r="C126" s="443"/>
      <c r="D126" s="292">
        <f>RFR!$C25</f>
        <v>0</v>
      </c>
      <c r="E126" s="293">
        <f>RC_Summary!$D25</f>
        <v>0.45</v>
      </c>
      <c r="F126" s="293">
        <f>RC_Summary!$C25</f>
        <v>-0.3</v>
      </c>
      <c r="G126" s="294">
        <f t="shared" si="84"/>
        <v>0</v>
      </c>
      <c r="H126" s="294">
        <f t="shared" si="85"/>
        <v>0</v>
      </c>
      <c r="I126" s="391">
        <f t="shared" si="86"/>
        <v>0</v>
      </c>
      <c r="J126" s="391">
        <f t="shared" si="87"/>
        <v>0</v>
      </c>
      <c r="K126" s="69"/>
      <c r="L126" s="157">
        <v>16</v>
      </c>
      <c r="M126" s="443"/>
      <c r="N126" s="292">
        <f>IF(IF(ISBLANK(L$106),0,VLOOKUP(L126,RFR!$B$8:$I$108,VLOOKUP('Market Risk (Interest Rate_MD)'!L$106,RC_Summary!$F$18:$G$24,2,0),0))&lt;0,0,IF(ISBLANK(L$106),0,VLOOKUP(L126,RFR!$B$8:$I$108,VLOOKUP('Market Risk (Interest Rate_MD)'!$L$106,RC_Summary!$F$18:$G$24,2,0),0)))</f>
        <v>0</v>
      </c>
      <c r="O126" s="293">
        <f>RC_Summary!$D25</f>
        <v>0.45</v>
      </c>
      <c r="P126" s="293">
        <f>RC_Summary!$C25</f>
        <v>-0.3</v>
      </c>
      <c r="Q126" s="294">
        <f t="shared" si="88"/>
        <v>0</v>
      </c>
      <c r="R126" s="294">
        <f t="shared" si="89"/>
        <v>0</v>
      </c>
      <c r="S126" s="305">
        <f t="shared" si="90"/>
        <v>0</v>
      </c>
      <c r="T126" s="305">
        <f t="shared" si="91"/>
        <v>0</v>
      </c>
      <c r="U126" s="69"/>
      <c r="V126" s="157">
        <v>16</v>
      </c>
      <c r="W126" s="443"/>
      <c r="X126" s="292">
        <f>IF(IF(ISBLANK(V$106),0,VLOOKUP(V126,RFR!$B$8:$I$108,VLOOKUP('Market Risk (Interest Rate_MD)'!V$106,RC_Summary!$F$18:$G$24,2,0),0))&lt;0,0,IF(ISBLANK(V$106),0,VLOOKUP(V126,RFR!$B$8:$I$108,VLOOKUP('Market Risk (Interest Rate_MD)'!$L$106,RC_Summary!$F$18:$G$24,2,0),0)))</f>
        <v>0</v>
      </c>
      <c r="Y126" s="293">
        <f>RC_Summary!$D25</f>
        <v>0.45</v>
      </c>
      <c r="Z126" s="293">
        <f>RC_Summary!$C25</f>
        <v>-0.3</v>
      </c>
      <c r="AA126" s="294">
        <f t="shared" si="92"/>
        <v>0</v>
      </c>
      <c r="AB126" s="294">
        <f t="shared" si="93"/>
        <v>0</v>
      </c>
      <c r="AC126" s="305">
        <f t="shared" si="94"/>
        <v>0</v>
      </c>
      <c r="AD126" s="305">
        <f t="shared" si="95"/>
        <v>0</v>
      </c>
      <c r="AE126" s="69"/>
      <c r="AF126" s="157">
        <v>16</v>
      </c>
      <c r="AG126" s="443"/>
      <c r="AH126" s="292">
        <f>IF(IF(ISBLANK(AF$106),0,VLOOKUP(AF126,RFR!$B$8:$I$108,VLOOKUP('Market Risk (Interest Rate_MD)'!AF$106,RC_Summary!$F$18:$G$24,2,0),0))&lt;0,0,IF(ISBLANK(AF$106),0,VLOOKUP(AF126,RFR!$B$8:$I$108,VLOOKUP('Market Risk (Interest Rate_MD)'!$L$106,RC_Summary!$F$18:$G$24,2,0),0)))</f>
        <v>0</v>
      </c>
      <c r="AI126" s="293">
        <f>RC_Summary!$D25</f>
        <v>0.45</v>
      </c>
      <c r="AJ126" s="293">
        <f>RC_Summary!$C25</f>
        <v>-0.3</v>
      </c>
      <c r="AK126" s="294">
        <f t="shared" si="96"/>
        <v>0</v>
      </c>
      <c r="AL126" s="294">
        <f t="shared" si="97"/>
        <v>0</v>
      </c>
      <c r="AM126" s="305">
        <f t="shared" si="98"/>
        <v>0</v>
      </c>
      <c r="AN126" s="305">
        <f t="shared" si="99"/>
        <v>0</v>
      </c>
      <c r="AO126" s="69"/>
      <c r="AP126" s="157">
        <v>16</v>
      </c>
      <c r="AQ126" s="443"/>
      <c r="AR126" s="292">
        <f>IF(IF(ISBLANK(AP$106),0,VLOOKUP(AP126,RFR!$B$8:$I$108,VLOOKUP('Market Risk (Interest Rate_MD)'!AP$106,RC_Summary!$F$18:$G$24,2,0),0))&lt;0,0,IF(ISBLANK(AP$106),0,VLOOKUP(AP126,RFR!$B$8:$I$108,VLOOKUP('Market Risk (Interest Rate_MD)'!$L$106,RC_Summary!$F$18:$G$24,2,0),0)))</f>
        <v>0</v>
      </c>
      <c r="AS126" s="293">
        <f>RC_Summary!$D25</f>
        <v>0.45</v>
      </c>
      <c r="AT126" s="293">
        <f>RC_Summary!$C25</f>
        <v>-0.3</v>
      </c>
      <c r="AU126" s="294">
        <f t="shared" si="100"/>
        <v>0</v>
      </c>
      <c r="AV126" s="294">
        <f t="shared" si="101"/>
        <v>0</v>
      </c>
      <c r="AW126" s="305">
        <f t="shared" si="102"/>
        <v>0</v>
      </c>
      <c r="AX126" s="305">
        <f t="shared" si="103"/>
        <v>0</v>
      </c>
      <c r="AY126" s="69"/>
      <c r="AZ126" s="482">
        <v>16</v>
      </c>
      <c r="BA126" s="283"/>
      <c r="BB126" s="292">
        <f>IF(IF(ISBLANK(AZ$106),0,VLOOKUP(AZ126,RFR!$B$8:$I$108,VLOOKUP('Market Risk (Interest Rate_MD)'!AZ$106,RC_Summary!$F$18:$G$24,2,0),0))&lt;0,0,IF(ISBLANK(AZ$106),0,VLOOKUP(AZ126,RFR!$B$8:$I$108,VLOOKUP('Market Risk (Interest Rate_MD)'!$L$106,RC_Summary!$F$18:$G$24,2,0),0)))</f>
        <v>0</v>
      </c>
      <c r="BC126" s="293">
        <f>RC_Summary!$D25</f>
        <v>0.45</v>
      </c>
      <c r="BD126" s="293">
        <f>RC_Summary!$C25</f>
        <v>-0.3</v>
      </c>
      <c r="BE126" s="294">
        <f t="shared" si="104"/>
        <v>0</v>
      </c>
      <c r="BF126" s="294">
        <f t="shared" si="105"/>
        <v>0</v>
      </c>
      <c r="BG126" s="305">
        <f t="shared" si="106"/>
        <v>0</v>
      </c>
      <c r="BH126" s="305">
        <f t="shared" si="107"/>
        <v>0</v>
      </c>
      <c r="BI126" s="69"/>
      <c r="BJ126" s="157">
        <v>16</v>
      </c>
      <c r="BK126" s="283"/>
      <c r="BL126" s="292">
        <f>IF(IF(ISBLANK(BJ$106),0,VLOOKUP(BJ126,RFR!$B$8:$I$108,VLOOKUP('Market Risk (Interest Rate_MD)'!BJ$106,RC_Summary!$F$18:$G$24,2,0),0))&lt;0,0,IF(ISBLANK(BJ$106),0,VLOOKUP(BJ126,RFR!$B$8:$I$108,VLOOKUP('Market Risk (Interest Rate_MD)'!$L$106,RC_Summary!$F$18:$G$24,2,0),0)))</f>
        <v>0</v>
      </c>
      <c r="BM126" s="293">
        <f>RC_Summary!$D25</f>
        <v>0.45</v>
      </c>
      <c r="BN126" s="293">
        <f>RC_Summary!$C25</f>
        <v>-0.3</v>
      </c>
      <c r="BO126" s="294">
        <f t="shared" si="108"/>
        <v>0</v>
      </c>
      <c r="BP126" s="294">
        <f t="shared" si="109"/>
        <v>0</v>
      </c>
      <c r="BQ126" s="305">
        <f t="shared" si="110"/>
        <v>0</v>
      </c>
      <c r="BR126" s="305">
        <f t="shared" si="111"/>
        <v>0</v>
      </c>
      <c r="BS126" s="472"/>
      <c r="BT126" s="472"/>
      <c r="BU126" s="472"/>
      <c r="BV126" s="472"/>
      <c r="BW126" s="472"/>
      <c r="BX126" s="472"/>
      <c r="BY126" s="472"/>
      <c r="BZ126" s="472"/>
      <c r="CA126" s="472"/>
      <c r="CB126" s="472"/>
      <c r="CC126" s="472"/>
      <c r="CD126" s="472"/>
      <c r="CE126" s="472"/>
      <c r="CF126" s="472"/>
      <c r="CG126" s="472"/>
      <c r="CH126" s="472"/>
      <c r="CI126" s="472"/>
      <c r="CJ126" s="472"/>
      <c r="CK126" s="472"/>
      <c r="CL126" s="472"/>
      <c r="CM126" s="472"/>
      <c r="CN126" s="472"/>
      <c r="CO126" s="472"/>
      <c r="CP126" s="472"/>
      <c r="CQ126" s="472"/>
      <c r="CR126" s="472"/>
      <c r="CS126" s="472"/>
      <c r="CT126" s="472"/>
      <c r="CU126" s="472"/>
      <c r="CV126" s="472"/>
      <c r="CW126" s="472"/>
      <c r="CX126" s="472"/>
      <c r="CY126" s="472"/>
      <c r="CZ126" s="472"/>
      <c r="DA126" s="472"/>
      <c r="DB126" s="472"/>
      <c r="DC126" s="472"/>
      <c r="DD126" s="472"/>
      <c r="DE126" s="472"/>
      <c r="DF126" s="472"/>
      <c r="DG126" s="472"/>
      <c r="DH126" s="472"/>
      <c r="DI126" s="472"/>
      <c r="DJ126" s="472"/>
      <c r="DK126" s="472"/>
      <c r="DL126" s="472"/>
      <c r="DM126" s="472"/>
      <c r="DN126" s="472"/>
      <c r="DO126" s="472"/>
      <c r="DP126" s="472"/>
      <c r="DQ126" s="472"/>
      <c r="DR126" s="472"/>
      <c r="DS126" s="472"/>
      <c r="DT126" s="472"/>
      <c r="DU126" s="472"/>
      <c r="DV126" s="472"/>
      <c r="DW126" s="472"/>
      <c r="DX126" s="472"/>
      <c r="DY126" s="472"/>
      <c r="DZ126" s="472"/>
      <c r="EA126" s="472"/>
      <c r="EB126" s="472"/>
      <c r="EC126" s="472"/>
      <c r="ED126" s="472"/>
      <c r="EE126" s="472"/>
      <c r="EF126" s="472"/>
      <c r="EG126" s="472"/>
      <c r="EH126" s="472"/>
      <c r="EI126" s="472"/>
      <c r="EJ126" s="472"/>
      <c r="EK126" s="472"/>
      <c r="EL126" s="472"/>
      <c r="EM126" s="472"/>
      <c r="EN126" s="472"/>
      <c r="EO126" s="472"/>
      <c r="EP126" s="472"/>
      <c r="EQ126" s="472"/>
      <c r="ER126" s="472"/>
      <c r="ES126" s="472"/>
      <c r="ET126" s="472"/>
      <c r="EU126" s="472"/>
      <c r="EV126" s="472"/>
      <c r="EW126" s="472"/>
      <c r="EX126" s="472"/>
      <c r="EY126" s="472"/>
      <c r="EZ126" s="472"/>
      <c r="FA126" s="472"/>
      <c r="FB126" s="472"/>
      <c r="FC126" s="472"/>
      <c r="FD126" s="472"/>
      <c r="FE126" s="472"/>
      <c r="FF126" s="472"/>
      <c r="FG126" s="472"/>
      <c r="FH126" s="472"/>
      <c r="FI126" s="472"/>
      <c r="FJ126" s="472"/>
      <c r="FK126" s="472"/>
      <c r="FL126" s="472"/>
      <c r="FM126" s="472"/>
      <c r="FN126" s="472"/>
      <c r="FO126" s="472"/>
      <c r="FP126" s="472"/>
      <c r="FQ126" s="472"/>
      <c r="FR126" s="472"/>
      <c r="FS126" s="472"/>
      <c r="FT126" s="472"/>
      <c r="FU126" s="472"/>
      <c r="FV126" s="472"/>
      <c r="FW126" s="472"/>
      <c r="FX126" s="472"/>
      <c r="FY126" s="472"/>
      <c r="FZ126" s="472"/>
      <c r="GA126" s="472"/>
      <c r="GB126" s="472"/>
      <c r="GC126" s="472"/>
      <c r="GD126" s="472"/>
      <c r="GE126" s="472"/>
      <c r="GF126" s="472"/>
      <c r="GG126" s="472"/>
      <c r="GH126" s="472"/>
      <c r="GI126" s="472"/>
      <c r="GJ126" s="472"/>
      <c r="GK126" s="472"/>
      <c r="GL126" s="472"/>
      <c r="GM126" s="472"/>
      <c r="GN126" s="472"/>
      <c r="GO126" s="472"/>
      <c r="GP126" s="472"/>
      <c r="GQ126" s="472"/>
      <c r="GR126" s="472"/>
      <c r="GS126" s="472"/>
      <c r="GT126" s="472"/>
      <c r="GU126" s="472"/>
      <c r="GV126" s="472"/>
      <c r="GW126" s="472"/>
      <c r="GX126" s="472"/>
      <c r="GY126" s="472"/>
      <c r="GZ126" s="472"/>
      <c r="HA126" s="472"/>
      <c r="HB126" s="472"/>
      <c r="HC126" s="472"/>
      <c r="HD126" s="472"/>
      <c r="HE126" s="472"/>
      <c r="HF126" s="472"/>
      <c r="HG126" s="472"/>
      <c r="HH126" s="472"/>
      <c r="HI126" s="472"/>
      <c r="HJ126" s="472"/>
      <c r="HK126" s="472"/>
      <c r="HL126" s="472"/>
      <c r="HM126" s="472"/>
      <c r="HN126" s="472"/>
      <c r="HO126" s="472"/>
      <c r="HP126" s="472"/>
      <c r="HQ126" s="472"/>
      <c r="HR126" s="472"/>
      <c r="HS126" s="472"/>
      <c r="HT126" s="472"/>
      <c r="HU126" s="472"/>
      <c r="HV126" s="472"/>
      <c r="HW126" s="472"/>
      <c r="HX126" s="472"/>
      <c r="HY126" s="472"/>
      <c r="HZ126" s="472"/>
      <c r="IA126" s="472"/>
      <c r="IB126" s="472"/>
      <c r="IC126" s="472"/>
      <c r="ID126" s="472"/>
      <c r="IE126" s="472"/>
      <c r="IF126" s="472"/>
      <c r="IG126" s="472"/>
      <c r="IH126" s="472"/>
      <c r="II126" s="472"/>
      <c r="IJ126" s="472"/>
      <c r="IK126" s="472"/>
      <c r="IL126" s="472"/>
      <c r="IM126" s="472"/>
      <c r="IN126" s="472"/>
      <c r="IO126" s="472"/>
      <c r="IP126" s="472"/>
      <c r="IQ126" s="472"/>
      <c r="IR126" s="472"/>
      <c r="IS126" s="472"/>
      <c r="IT126" s="472"/>
      <c r="IU126" s="472"/>
      <c r="IV126" s="472"/>
      <c r="IW126" s="472"/>
      <c r="IX126" s="472"/>
      <c r="IY126" s="472"/>
      <c r="IZ126" s="472"/>
      <c r="JA126" s="472"/>
      <c r="JB126" s="472"/>
      <c r="JC126" s="472"/>
      <c r="JD126" s="472"/>
      <c r="JE126" s="472"/>
      <c r="JF126" s="472"/>
      <c r="JG126" s="472"/>
      <c r="JH126" s="472"/>
      <c r="JI126" s="472"/>
      <c r="JJ126" s="472"/>
      <c r="JK126" s="472"/>
      <c r="JL126" s="472"/>
      <c r="JM126" s="472"/>
      <c r="JN126" s="472"/>
      <c r="JO126" s="472"/>
      <c r="JP126" s="472"/>
      <c r="JQ126" s="472"/>
      <c r="JR126" s="472"/>
      <c r="JS126" s="472"/>
      <c r="JT126" s="472"/>
      <c r="JU126" s="472"/>
      <c r="JV126" s="472"/>
      <c r="JW126" s="472"/>
      <c r="JX126" s="472"/>
      <c r="JY126" s="472"/>
      <c r="JZ126" s="472"/>
      <c r="KA126" s="472"/>
      <c r="KB126" s="472"/>
      <c r="KC126" s="472"/>
      <c r="KD126" s="472"/>
      <c r="KE126" s="472"/>
      <c r="KF126" s="472"/>
      <c r="KG126" s="472"/>
      <c r="KH126" s="472"/>
      <c r="KI126" s="472"/>
      <c r="KJ126" s="472"/>
      <c r="KK126" s="472"/>
      <c r="KL126" s="472"/>
      <c r="KM126" s="472"/>
      <c r="KN126" s="472"/>
      <c r="KO126" s="472"/>
      <c r="KP126" s="472"/>
      <c r="KQ126" s="472"/>
      <c r="KR126" s="472"/>
      <c r="KS126" s="472"/>
      <c r="KT126" s="472"/>
      <c r="KU126" s="472"/>
      <c r="KV126" s="472"/>
      <c r="KW126" s="472"/>
      <c r="KX126" s="472"/>
      <c r="KY126" s="472"/>
      <c r="KZ126" s="472"/>
      <c r="LA126" s="472"/>
      <c r="LB126" s="472"/>
      <c r="LC126" s="472"/>
      <c r="LD126" s="472"/>
      <c r="LE126" s="472"/>
      <c r="LF126" s="472"/>
      <c r="LG126" s="472"/>
      <c r="LH126" s="472"/>
      <c r="LI126" s="472"/>
      <c r="LJ126" s="472"/>
      <c r="LK126" s="472"/>
      <c r="LL126" s="472"/>
      <c r="LM126" s="472"/>
      <c r="LN126" s="472"/>
      <c r="LO126" s="472"/>
      <c r="LP126" s="472"/>
      <c r="LQ126" s="472"/>
      <c r="LR126" s="472"/>
      <c r="LS126" s="472"/>
      <c r="LT126" s="472"/>
      <c r="LU126" s="472"/>
      <c r="LV126" s="472"/>
      <c r="LW126" s="472"/>
      <c r="LX126" s="472"/>
      <c r="LY126" s="472"/>
      <c r="LZ126" s="472"/>
      <c r="MA126" s="472"/>
      <c r="MB126" s="472"/>
      <c r="MC126" s="472"/>
      <c r="MD126" s="472"/>
      <c r="ME126" s="472"/>
      <c r="MF126" s="472"/>
      <c r="MG126" s="472"/>
      <c r="MH126" s="472"/>
      <c r="MI126" s="472"/>
      <c r="MJ126" s="472"/>
      <c r="MK126" s="472"/>
      <c r="ML126" s="472"/>
      <c r="MM126" s="472"/>
      <c r="MN126" s="472"/>
      <c r="MO126" s="472"/>
      <c r="MP126" s="472"/>
      <c r="MQ126" s="472"/>
      <c r="MR126" s="472"/>
      <c r="MS126" s="472"/>
      <c r="MT126" s="472"/>
      <c r="MU126" s="472"/>
      <c r="MV126" s="472"/>
      <c r="MW126" s="472"/>
      <c r="MX126" s="472"/>
      <c r="MY126" s="472"/>
      <c r="MZ126" s="472"/>
      <c r="NA126" s="472"/>
    </row>
    <row r="127" spans="1:365" s="305" customFormat="1" ht="12.65" customHeight="1" x14ac:dyDescent="0.3">
      <c r="A127" s="485"/>
      <c r="B127" s="478">
        <v>17</v>
      </c>
      <c r="C127" s="443"/>
      <c r="D127" s="292">
        <f>RFR!$C26</f>
        <v>0</v>
      </c>
      <c r="E127" s="293">
        <f>RC_Summary!$D26</f>
        <v>0.4</v>
      </c>
      <c r="F127" s="293">
        <f>RC_Summary!$C26</f>
        <v>-0.25</v>
      </c>
      <c r="G127" s="294">
        <f t="shared" si="84"/>
        <v>0</v>
      </c>
      <c r="H127" s="294">
        <f t="shared" si="85"/>
        <v>0</v>
      </c>
      <c r="I127" s="391">
        <f t="shared" si="86"/>
        <v>0</v>
      </c>
      <c r="J127" s="391">
        <f t="shared" si="87"/>
        <v>0</v>
      </c>
      <c r="K127" s="69"/>
      <c r="L127" s="157">
        <v>17</v>
      </c>
      <c r="M127" s="443"/>
      <c r="N127" s="292">
        <f>IF(IF(ISBLANK(L$106),0,VLOOKUP(L127,RFR!$B$8:$I$108,VLOOKUP('Market Risk (Interest Rate_MD)'!L$106,RC_Summary!$F$18:$G$24,2,0),0))&lt;0,0,IF(ISBLANK(L$106),0,VLOOKUP(L127,RFR!$B$8:$I$108,VLOOKUP('Market Risk (Interest Rate_MD)'!$L$106,RC_Summary!$F$18:$G$24,2,0),0)))</f>
        <v>0</v>
      </c>
      <c r="O127" s="293">
        <f>RC_Summary!$D26</f>
        <v>0.4</v>
      </c>
      <c r="P127" s="293">
        <f>RC_Summary!$C26</f>
        <v>-0.25</v>
      </c>
      <c r="Q127" s="294">
        <f t="shared" si="88"/>
        <v>0</v>
      </c>
      <c r="R127" s="294">
        <f t="shared" si="89"/>
        <v>0</v>
      </c>
      <c r="S127" s="305">
        <f t="shared" si="90"/>
        <v>0</v>
      </c>
      <c r="T127" s="305">
        <f t="shared" si="91"/>
        <v>0</v>
      </c>
      <c r="U127" s="69"/>
      <c r="V127" s="157">
        <v>17</v>
      </c>
      <c r="W127" s="443"/>
      <c r="X127" s="292">
        <f>IF(IF(ISBLANK(V$106),0,VLOOKUP(V127,RFR!$B$8:$I$108,VLOOKUP('Market Risk (Interest Rate_MD)'!V$106,RC_Summary!$F$18:$G$24,2,0),0))&lt;0,0,IF(ISBLANK(V$106),0,VLOOKUP(V127,RFR!$B$8:$I$108,VLOOKUP('Market Risk (Interest Rate_MD)'!$L$106,RC_Summary!$F$18:$G$24,2,0),0)))</f>
        <v>0</v>
      </c>
      <c r="Y127" s="293">
        <f>RC_Summary!$D26</f>
        <v>0.4</v>
      </c>
      <c r="Z127" s="293">
        <f>RC_Summary!$C26</f>
        <v>-0.25</v>
      </c>
      <c r="AA127" s="294">
        <f t="shared" si="92"/>
        <v>0</v>
      </c>
      <c r="AB127" s="294">
        <f t="shared" si="93"/>
        <v>0</v>
      </c>
      <c r="AC127" s="305">
        <f t="shared" si="94"/>
        <v>0</v>
      </c>
      <c r="AD127" s="305">
        <f t="shared" si="95"/>
        <v>0</v>
      </c>
      <c r="AE127" s="69"/>
      <c r="AF127" s="157">
        <v>17</v>
      </c>
      <c r="AG127" s="443"/>
      <c r="AH127" s="292">
        <f>IF(IF(ISBLANK(AF$106),0,VLOOKUP(AF127,RFR!$B$8:$I$108,VLOOKUP('Market Risk (Interest Rate_MD)'!AF$106,RC_Summary!$F$18:$G$24,2,0),0))&lt;0,0,IF(ISBLANK(AF$106),0,VLOOKUP(AF127,RFR!$B$8:$I$108,VLOOKUP('Market Risk (Interest Rate_MD)'!$L$106,RC_Summary!$F$18:$G$24,2,0),0)))</f>
        <v>0</v>
      </c>
      <c r="AI127" s="293">
        <f>RC_Summary!$D26</f>
        <v>0.4</v>
      </c>
      <c r="AJ127" s="293">
        <f>RC_Summary!$C26</f>
        <v>-0.25</v>
      </c>
      <c r="AK127" s="294">
        <f t="shared" si="96"/>
        <v>0</v>
      </c>
      <c r="AL127" s="294">
        <f t="shared" si="97"/>
        <v>0</v>
      </c>
      <c r="AM127" s="305">
        <f t="shared" si="98"/>
        <v>0</v>
      </c>
      <c r="AN127" s="305">
        <f t="shared" si="99"/>
        <v>0</v>
      </c>
      <c r="AO127" s="69"/>
      <c r="AP127" s="157">
        <v>17</v>
      </c>
      <c r="AQ127" s="443"/>
      <c r="AR127" s="292">
        <f>IF(IF(ISBLANK(AP$106),0,VLOOKUP(AP127,RFR!$B$8:$I$108,VLOOKUP('Market Risk (Interest Rate_MD)'!AP$106,RC_Summary!$F$18:$G$24,2,0),0))&lt;0,0,IF(ISBLANK(AP$106),0,VLOOKUP(AP127,RFR!$B$8:$I$108,VLOOKUP('Market Risk (Interest Rate_MD)'!$L$106,RC_Summary!$F$18:$G$24,2,0),0)))</f>
        <v>0</v>
      </c>
      <c r="AS127" s="293">
        <f>RC_Summary!$D26</f>
        <v>0.4</v>
      </c>
      <c r="AT127" s="293">
        <f>RC_Summary!$C26</f>
        <v>-0.25</v>
      </c>
      <c r="AU127" s="294">
        <f t="shared" si="100"/>
        <v>0</v>
      </c>
      <c r="AV127" s="294">
        <f t="shared" si="101"/>
        <v>0</v>
      </c>
      <c r="AW127" s="305">
        <f t="shared" si="102"/>
        <v>0</v>
      </c>
      <c r="AX127" s="305">
        <f t="shared" si="103"/>
        <v>0</v>
      </c>
      <c r="AY127" s="69"/>
      <c r="AZ127" s="482">
        <v>17</v>
      </c>
      <c r="BA127" s="283"/>
      <c r="BB127" s="292">
        <f>IF(IF(ISBLANK(AZ$106),0,VLOOKUP(AZ127,RFR!$B$8:$I$108,VLOOKUP('Market Risk (Interest Rate_MD)'!AZ$106,RC_Summary!$F$18:$G$24,2,0),0))&lt;0,0,IF(ISBLANK(AZ$106),0,VLOOKUP(AZ127,RFR!$B$8:$I$108,VLOOKUP('Market Risk (Interest Rate_MD)'!$L$106,RC_Summary!$F$18:$G$24,2,0),0)))</f>
        <v>0</v>
      </c>
      <c r="BC127" s="293">
        <f>RC_Summary!$D26</f>
        <v>0.4</v>
      </c>
      <c r="BD127" s="293">
        <f>RC_Summary!$C26</f>
        <v>-0.25</v>
      </c>
      <c r="BE127" s="294">
        <f t="shared" si="104"/>
        <v>0</v>
      </c>
      <c r="BF127" s="294">
        <f t="shared" si="105"/>
        <v>0</v>
      </c>
      <c r="BG127" s="305">
        <f t="shared" si="106"/>
        <v>0</v>
      </c>
      <c r="BH127" s="305">
        <f t="shared" si="107"/>
        <v>0</v>
      </c>
      <c r="BI127" s="69"/>
      <c r="BJ127" s="157">
        <v>17</v>
      </c>
      <c r="BK127" s="283"/>
      <c r="BL127" s="292">
        <f>IF(IF(ISBLANK(BJ$106),0,VLOOKUP(BJ127,RFR!$B$8:$I$108,VLOOKUP('Market Risk (Interest Rate_MD)'!BJ$106,RC_Summary!$F$18:$G$24,2,0),0))&lt;0,0,IF(ISBLANK(BJ$106),0,VLOOKUP(BJ127,RFR!$B$8:$I$108,VLOOKUP('Market Risk (Interest Rate_MD)'!$L$106,RC_Summary!$F$18:$G$24,2,0),0)))</f>
        <v>0</v>
      </c>
      <c r="BM127" s="293">
        <f>RC_Summary!$D26</f>
        <v>0.4</v>
      </c>
      <c r="BN127" s="293">
        <f>RC_Summary!$C26</f>
        <v>-0.25</v>
      </c>
      <c r="BO127" s="294">
        <f t="shared" si="108"/>
        <v>0</v>
      </c>
      <c r="BP127" s="294">
        <f t="shared" si="109"/>
        <v>0</v>
      </c>
      <c r="BQ127" s="305">
        <f t="shared" si="110"/>
        <v>0</v>
      </c>
      <c r="BR127" s="305">
        <f t="shared" si="111"/>
        <v>0</v>
      </c>
      <c r="BS127" s="472"/>
      <c r="BT127" s="472"/>
      <c r="BU127" s="472"/>
      <c r="BV127" s="472"/>
      <c r="BW127" s="472"/>
      <c r="BX127" s="472"/>
      <c r="BY127" s="472"/>
      <c r="BZ127" s="472"/>
      <c r="CA127" s="472"/>
      <c r="CB127" s="472"/>
      <c r="CC127" s="472"/>
      <c r="CD127" s="472"/>
      <c r="CE127" s="472"/>
      <c r="CF127" s="472"/>
      <c r="CG127" s="472"/>
      <c r="CH127" s="472"/>
      <c r="CI127" s="472"/>
      <c r="CJ127" s="472"/>
      <c r="CK127" s="472"/>
      <c r="CL127" s="472"/>
      <c r="CM127" s="472"/>
      <c r="CN127" s="472"/>
      <c r="CO127" s="472"/>
      <c r="CP127" s="472"/>
      <c r="CQ127" s="472"/>
      <c r="CR127" s="472"/>
      <c r="CS127" s="472"/>
      <c r="CT127" s="472"/>
      <c r="CU127" s="472"/>
      <c r="CV127" s="472"/>
      <c r="CW127" s="472"/>
      <c r="CX127" s="472"/>
      <c r="CY127" s="472"/>
      <c r="CZ127" s="472"/>
      <c r="DA127" s="472"/>
      <c r="DB127" s="472"/>
      <c r="DC127" s="472"/>
      <c r="DD127" s="472"/>
      <c r="DE127" s="472"/>
      <c r="DF127" s="472"/>
      <c r="DG127" s="472"/>
      <c r="DH127" s="472"/>
      <c r="DI127" s="472"/>
      <c r="DJ127" s="472"/>
      <c r="DK127" s="472"/>
      <c r="DL127" s="472"/>
      <c r="DM127" s="472"/>
      <c r="DN127" s="472"/>
      <c r="DO127" s="472"/>
      <c r="DP127" s="472"/>
      <c r="DQ127" s="472"/>
      <c r="DR127" s="472"/>
      <c r="DS127" s="472"/>
      <c r="DT127" s="472"/>
      <c r="DU127" s="472"/>
      <c r="DV127" s="472"/>
      <c r="DW127" s="472"/>
      <c r="DX127" s="472"/>
      <c r="DY127" s="472"/>
      <c r="DZ127" s="472"/>
      <c r="EA127" s="472"/>
      <c r="EB127" s="472"/>
      <c r="EC127" s="472"/>
      <c r="ED127" s="472"/>
      <c r="EE127" s="472"/>
      <c r="EF127" s="472"/>
      <c r="EG127" s="472"/>
      <c r="EH127" s="472"/>
      <c r="EI127" s="472"/>
      <c r="EJ127" s="472"/>
      <c r="EK127" s="472"/>
      <c r="EL127" s="472"/>
      <c r="EM127" s="472"/>
      <c r="EN127" s="472"/>
      <c r="EO127" s="472"/>
      <c r="EP127" s="472"/>
      <c r="EQ127" s="472"/>
      <c r="ER127" s="472"/>
      <c r="ES127" s="472"/>
      <c r="ET127" s="472"/>
      <c r="EU127" s="472"/>
      <c r="EV127" s="472"/>
      <c r="EW127" s="472"/>
      <c r="EX127" s="472"/>
      <c r="EY127" s="472"/>
      <c r="EZ127" s="472"/>
      <c r="FA127" s="472"/>
      <c r="FB127" s="472"/>
      <c r="FC127" s="472"/>
      <c r="FD127" s="472"/>
      <c r="FE127" s="472"/>
      <c r="FF127" s="472"/>
      <c r="FG127" s="472"/>
      <c r="FH127" s="472"/>
      <c r="FI127" s="472"/>
      <c r="FJ127" s="472"/>
      <c r="FK127" s="472"/>
      <c r="FL127" s="472"/>
      <c r="FM127" s="472"/>
      <c r="FN127" s="472"/>
      <c r="FO127" s="472"/>
      <c r="FP127" s="472"/>
      <c r="FQ127" s="472"/>
      <c r="FR127" s="472"/>
      <c r="FS127" s="472"/>
      <c r="FT127" s="472"/>
      <c r="FU127" s="472"/>
      <c r="FV127" s="472"/>
      <c r="FW127" s="472"/>
      <c r="FX127" s="472"/>
      <c r="FY127" s="472"/>
      <c r="FZ127" s="472"/>
      <c r="GA127" s="472"/>
      <c r="GB127" s="472"/>
      <c r="GC127" s="472"/>
      <c r="GD127" s="472"/>
      <c r="GE127" s="472"/>
      <c r="GF127" s="472"/>
      <c r="GG127" s="472"/>
      <c r="GH127" s="472"/>
      <c r="GI127" s="472"/>
      <c r="GJ127" s="472"/>
      <c r="GK127" s="472"/>
      <c r="GL127" s="472"/>
      <c r="GM127" s="472"/>
      <c r="GN127" s="472"/>
      <c r="GO127" s="472"/>
      <c r="GP127" s="472"/>
      <c r="GQ127" s="472"/>
      <c r="GR127" s="472"/>
      <c r="GS127" s="472"/>
      <c r="GT127" s="472"/>
      <c r="GU127" s="472"/>
      <c r="GV127" s="472"/>
      <c r="GW127" s="472"/>
      <c r="GX127" s="472"/>
      <c r="GY127" s="472"/>
      <c r="GZ127" s="472"/>
      <c r="HA127" s="472"/>
      <c r="HB127" s="472"/>
      <c r="HC127" s="472"/>
      <c r="HD127" s="472"/>
      <c r="HE127" s="472"/>
      <c r="HF127" s="472"/>
      <c r="HG127" s="472"/>
      <c r="HH127" s="472"/>
      <c r="HI127" s="472"/>
      <c r="HJ127" s="472"/>
      <c r="HK127" s="472"/>
      <c r="HL127" s="472"/>
      <c r="HM127" s="472"/>
      <c r="HN127" s="472"/>
      <c r="HO127" s="472"/>
      <c r="HP127" s="472"/>
      <c r="HQ127" s="472"/>
      <c r="HR127" s="472"/>
      <c r="HS127" s="472"/>
      <c r="HT127" s="472"/>
      <c r="HU127" s="472"/>
      <c r="HV127" s="472"/>
      <c r="HW127" s="472"/>
      <c r="HX127" s="472"/>
      <c r="HY127" s="472"/>
      <c r="HZ127" s="472"/>
      <c r="IA127" s="472"/>
      <c r="IB127" s="472"/>
      <c r="IC127" s="472"/>
      <c r="ID127" s="472"/>
      <c r="IE127" s="472"/>
      <c r="IF127" s="472"/>
      <c r="IG127" s="472"/>
      <c r="IH127" s="472"/>
      <c r="II127" s="472"/>
      <c r="IJ127" s="472"/>
      <c r="IK127" s="472"/>
      <c r="IL127" s="472"/>
      <c r="IM127" s="472"/>
      <c r="IN127" s="472"/>
      <c r="IO127" s="472"/>
      <c r="IP127" s="472"/>
      <c r="IQ127" s="472"/>
      <c r="IR127" s="472"/>
      <c r="IS127" s="472"/>
      <c r="IT127" s="472"/>
      <c r="IU127" s="472"/>
      <c r="IV127" s="472"/>
      <c r="IW127" s="472"/>
      <c r="IX127" s="472"/>
      <c r="IY127" s="472"/>
      <c r="IZ127" s="472"/>
      <c r="JA127" s="472"/>
      <c r="JB127" s="472"/>
      <c r="JC127" s="472"/>
      <c r="JD127" s="472"/>
      <c r="JE127" s="472"/>
      <c r="JF127" s="472"/>
      <c r="JG127" s="472"/>
      <c r="JH127" s="472"/>
      <c r="JI127" s="472"/>
      <c r="JJ127" s="472"/>
      <c r="JK127" s="472"/>
      <c r="JL127" s="472"/>
      <c r="JM127" s="472"/>
      <c r="JN127" s="472"/>
      <c r="JO127" s="472"/>
      <c r="JP127" s="472"/>
      <c r="JQ127" s="472"/>
      <c r="JR127" s="472"/>
      <c r="JS127" s="472"/>
      <c r="JT127" s="472"/>
      <c r="JU127" s="472"/>
      <c r="JV127" s="472"/>
      <c r="JW127" s="472"/>
      <c r="JX127" s="472"/>
      <c r="JY127" s="472"/>
      <c r="JZ127" s="472"/>
      <c r="KA127" s="472"/>
      <c r="KB127" s="472"/>
      <c r="KC127" s="472"/>
      <c r="KD127" s="472"/>
      <c r="KE127" s="472"/>
      <c r="KF127" s="472"/>
      <c r="KG127" s="472"/>
      <c r="KH127" s="472"/>
      <c r="KI127" s="472"/>
      <c r="KJ127" s="472"/>
      <c r="KK127" s="472"/>
      <c r="KL127" s="472"/>
      <c r="KM127" s="472"/>
      <c r="KN127" s="472"/>
      <c r="KO127" s="472"/>
      <c r="KP127" s="472"/>
      <c r="KQ127" s="472"/>
      <c r="KR127" s="472"/>
      <c r="KS127" s="472"/>
      <c r="KT127" s="472"/>
      <c r="KU127" s="472"/>
      <c r="KV127" s="472"/>
      <c r="KW127" s="472"/>
      <c r="KX127" s="472"/>
      <c r="KY127" s="472"/>
      <c r="KZ127" s="472"/>
      <c r="LA127" s="472"/>
      <c r="LB127" s="472"/>
      <c r="LC127" s="472"/>
      <c r="LD127" s="472"/>
      <c r="LE127" s="472"/>
      <c r="LF127" s="472"/>
      <c r="LG127" s="472"/>
      <c r="LH127" s="472"/>
      <c r="LI127" s="472"/>
      <c r="LJ127" s="472"/>
      <c r="LK127" s="472"/>
      <c r="LL127" s="472"/>
      <c r="LM127" s="472"/>
      <c r="LN127" s="472"/>
      <c r="LO127" s="472"/>
      <c r="LP127" s="472"/>
      <c r="LQ127" s="472"/>
      <c r="LR127" s="472"/>
      <c r="LS127" s="472"/>
      <c r="LT127" s="472"/>
      <c r="LU127" s="472"/>
      <c r="LV127" s="472"/>
      <c r="LW127" s="472"/>
      <c r="LX127" s="472"/>
      <c r="LY127" s="472"/>
      <c r="LZ127" s="472"/>
      <c r="MA127" s="472"/>
      <c r="MB127" s="472"/>
      <c r="MC127" s="472"/>
      <c r="MD127" s="472"/>
      <c r="ME127" s="472"/>
      <c r="MF127" s="472"/>
      <c r="MG127" s="472"/>
      <c r="MH127" s="472"/>
      <c r="MI127" s="472"/>
      <c r="MJ127" s="472"/>
      <c r="MK127" s="472"/>
      <c r="ML127" s="472"/>
      <c r="MM127" s="472"/>
      <c r="MN127" s="472"/>
      <c r="MO127" s="472"/>
      <c r="MP127" s="472"/>
      <c r="MQ127" s="472"/>
      <c r="MR127" s="472"/>
      <c r="MS127" s="472"/>
      <c r="MT127" s="472"/>
      <c r="MU127" s="472"/>
      <c r="MV127" s="472"/>
      <c r="MW127" s="472"/>
      <c r="MX127" s="472"/>
      <c r="MY127" s="472"/>
      <c r="MZ127" s="472"/>
      <c r="NA127" s="472"/>
    </row>
    <row r="128" spans="1:365" s="305" customFormat="1" ht="12.65" customHeight="1" x14ac:dyDescent="0.3">
      <c r="A128" s="485"/>
      <c r="B128" s="478">
        <v>18</v>
      </c>
      <c r="C128" s="443"/>
      <c r="D128" s="292">
        <f>RFR!$C27</f>
        <v>0</v>
      </c>
      <c r="E128" s="293">
        <f>RC_Summary!$D27</f>
        <v>0.35</v>
      </c>
      <c r="F128" s="293">
        <f>RC_Summary!$C27</f>
        <v>-0.25</v>
      </c>
      <c r="G128" s="294">
        <f t="shared" si="84"/>
        <v>0</v>
      </c>
      <c r="H128" s="294">
        <f t="shared" si="85"/>
        <v>0</v>
      </c>
      <c r="I128" s="391">
        <f t="shared" si="86"/>
        <v>0</v>
      </c>
      <c r="J128" s="391">
        <f t="shared" si="87"/>
        <v>0</v>
      </c>
      <c r="K128" s="69"/>
      <c r="L128" s="157">
        <v>18</v>
      </c>
      <c r="M128" s="443"/>
      <c r="N128" s="292">
        <f>IF(IF(ISBLANK(L$106),0,VLOOKUP(L128,RFR!$B$8:$I$108,VLOOKUP('Market Risk (Interest Rate_MD)'!L$106,RC_Summary!$F$18:$G$24,2,0),0))&lt;0,0,IF(ISBLANK(L$106),0,VLOOKUP(L128,RFR!$B$8:$I$108,VLOOKUP('Market Risk (Interest Rate_MD)'!$L$106,RC_Summary!$F$18:$G$24,2,0),0)))</f>
        <v>0</v>
      </c>
      <c r="O128" s="293">
        <f>RC_Summary!$D27</f>
        <v>0.35</v>
      </c>
      <c r="P128" s="293">
        <f>RC_Summary!$C27</f>
        <v>-0.25</v>
      </c>
      <c r="Q128" s="294">
        <f t="shared" si="88"/>
        <v>0</v>
      </c>
      <c r="R128" s="294">
        <f t="shared" si="89"/>
        <v>0</v>
      </c>
      <c r="S128" s="305">
        <f t="shared" si="90"/>
        <v>0</v>
      </c>
      <c r="T128" s="305">
        <f t="shared" si="91"/>
        <v>0</v>
      </c>
      <c r="U128" s="69"/>
      <c r="V128" s="157">
        <v>18</v>
      </c>
      <c r="W128" s="443"/>
      <c r="X128" s="292">
        <f>IF(IF(ISBLANK(V$106),0,VLOOKUP(V128,RFR!$B$8:$I$108,VLOOKUP('Market Risk (Interest Rate_MD)'!V$106,RC_Summary!$F$18:$G$24,2,0),0))&lt;0,0,IF(ISBLANK(V$106),0,VLOOKUP(V128,RFR!$B$8:$I$108,VLOOKUP('Market Risk (Interest Rate_MD)'!$L$106,RC_Summary!$F$18:$G$24,2,0),0)))</f>
        <v>0</v>
      </c>
      <c r="Y128" s="293">
        <f>RC_Summary!$D27</f>
        <v>0.35</v>
      </c>
      <c r="Z128" s="293">
        <f>RC_Summary!$C27</f>
        <v>-0.25</v>
      </c>
      <c r="AA128" s="294">
        <f t="shared" si="92"/>
        <v>0</v>
      </c>
      <c r="AB128" s="294">
        <f t="shared" si="93"/>
        <v>0</v>
      </c>
      <c r="AC128" s="305">
        <f t="shared" si="94"/>
        <v>0</v>
      </c>
      <c r="AD128" s="305">
        <f t="shared" si="95"/>
        <v>0</v>
      </c>
      <c r="AE128" s="69"/>
      <c r="AF128" s="157">
        <v>18</v>
      </c>
      <c r="AG128" s="443"/>
      <c r="AH128" s="292">
        <f>IF(IF(ISBLANK(AF$106),0,VLOOKUP(AF128,RFR!$B$8:$I$108,VLOOKUP('Market Risk (Interest Rate_MD)'!AF$106,RC_Summary!$F$18:$G$24,2,0),0))&lt;0,0,IF(ISBLANK(AF$106),0,VLOOKUP(AF128,RFR!$B$8:$I$108,VLOOKUP('Market Risk (Interest Rate_MD)'!$L$106,RC_Summary!$F$18:$G$24,2,0),0)))</f>
        <v>0</v>
      </c>
      <c r="AI128" s="293">
        <f>RC_Summary!$D27</f>
        <v>0.35</v>
      </c>
      <c r="AJ128" s="293">
        <f>RC_Summary!$C27</f>
        <v>-0.25</v>
      </c>
      <c r="AK128" s="294">
        <f t="shared" si="96"/>
        <v>0</v>
      </c>
      <c r="AL128" s="294">
        <f t="shared" si="97"/>
        <v>0</v>
      </c>
      <c r="AM128" s="305">
        <f t="shared" si="98"/>
        <v>0</v>
      </c>
      <c r="AN128" s="305">
        <f t="shared" si="99"/>
        <v>0</v>
      </c>
      <c r="AO128" s="69"/>
      <c r="AP128" s="157">
        <v>18</v>
      </c>
      <c r="AQ128" s="443"/>
      <c r="AR128" s="292">
        <f>IF(IF(ISBLANK(AP$106),0,VLOOKUP(AP128,RFR!$B$8:$I$108,VLOOKUP('Market Risk (Interest Rate_MD)'!AP$106,RC_Summary!$F$18:$G$24,2,0),0))&lt;0,0,IF(ISBLANK(AP$106),0,VLOOKUP(AP128,RFR!$B$8:$I$108,VLOOKUP('Market Risk (Interest Rate_MD)'!$L$106,RC_Summary!$F$18:$G$24,2,0),0)))</f>
        <v>0</v>
      </c>
      <c r="AS128" s="293">
        <f>RC_Summary!$D27</f>
        <v>0.35</v>
      </c>
      <c r="AT128" s="293">
        <f>RC_Summary!$C27</f>
        <v>-0.25</v>
      </c>
      <c r="AU128" s="294">
        <f t="shared" si="100"/>
        <v>0</v>
      </c>
      <c r="AV128" s="294">
        <f t="shared" si="101"/>
        <v>0</v>
      </c>
      <c r="AW128" s="305">
        <f t="shared" si="102"/>
        <v>0</v>
      </c>
      <c r="AX128" s="305">
        <f t="shared" si="103"/>
        <v>0</v>
      </c>
      <c r="AY128" s="69"/>
      <c r="AZ128" s="482">
        <v>18</v>
      </c>
      <c r="BA128" s="283"/>
      <c r="BB128" s="292">
        <f>IF(IF(ISBLANK(AZ$106),0,VLOOKUP(AZ128,RFR!$B$8:$I$108,VLOOKUP('Market Risk (Interest Rate_MD)'!AZ$106,RC_Summary!$F$18:$G$24,2,0),0))&lt;0,0,IF(ISBLANK(AZ$106),0,VLOOKUP(AZ128,RFR!$B$8:$I$108,VLOOKUP('Market Risk (Interest Rate_MD)'!$L$106,RC_Summary!$F$18:$G$24,2,0),0)))</f>
        <v>0</v>
      </c>
      <c r="BC128" s="293">
        <f>RC_Summary!$D27</f>
        <v>0.35</v>
      </c>
      <c r="BD128" s="293">
        <f>RC_Summary!$C27</f>
        <v>-0.25</v>
      </c>
      <c r="BE128" s="294">
        <f t="shared" si="104"/>
        <v>0</v>
      </c>
      <c r="BF128" s="294">
        <f t="shared" si="105"/>
        <v>0</v>
      </c>
      <c r="BG128" s="305">
        <f t="shared" si="106"/>
        <v>0</v>
      </c>
      <c r="BH128" s="305">
        <f t="shared" si="107"/>
        <v>0</v>
      </c>
      <c r="BI128" s="69"/>
      <c r="BJ128" s="157">
        <v>18</v>
      </c>
      <c r="BK128" s="283"/>
      <c r="BL128" s="292">
        <f>IF(IF(ISBLANK(BJ$106),0,VLOOKUP(BJ128,RFR!$B$8:$I$108,VLOOKUP('Market Risk (Interest Rate_MD)'!BJ$106,RC_Summary!$F$18:$G$24,2,0),0))&lt;0,0,IF(ISBLANK(BJ$106),0,VLOOKUP(BJ128,RFR!$B$8:$I$108,VLOOKUP('Market Risk (Interest Rate_MD)'!$L$106,RC_Summary!$F$18:$G$24,2,0),0)))</f>
        <v>0</v>
      </c>
      <c r="BM128" s="293">
        <f>RC_Summary!$D27</f>
        <v>0.35</v>
      </c>
      <c r="BN128" s="293">
        <f>RC_Summary!$C27</f>
        <v>-0.25</v>
      </c>
      <c r="BO128" s="294">
        <f t="shared" si="108"/>
        <v>0</v>
      </c>
      <c r="BP128" s="294">
        <f t="shared" si="109"/>
        <v>0</v>
      </c>
      <c r="BQ128" s="305">
        <f t="shared" si="110"/>
        <v>0</v>
      </c>
      <c r="BR128" s="305">
        <f t="shared" si="111"/>
        <v>0</v>
      </c>
      <c r="BS128" s="472"/>
      <c r="BT128" s="472"/>
      <c r="BU128" s="472"/>
      <c r="BV128" s="472"/>
      <c r="BW128" s="472"/>
      <c r="BX128" s="472"/>
      <c r="BY128" s="472"/>
      <c r="BZ128" s="472"/>
      <c r="CA128" s="472"/>
      <c r="CB128" s="472"/>
      <c r="CC128" s="472"/>
      <c r="CD128" s="472"/>
      <c r="CE128" s="472"/>
      <c r="CF128" s="472"/>
      <c r="CG128" s="472"/>
      <c r="CH128" s="472"/>
      <c r="CI128" s="472"/>
      <c r="CJ128" s="472"/>
      <c r="CK128" s="472"/>
      <c r="CL128" s="472"/>
      <c r="CM128" s="472"/>
      <c r="CN128" s="472"/>
      <c r="CO128" s="472"/>
      <c r="CP128" s="472"/>
      <c r="CQ128" s="472"/>
      <c r="CR128" s="472"/>
      <c r="CS128" s="472"/>
      <c r="CT128" s="472"/>
      <c r="CU128" s="472"/>
      <c r="CV128" s="472"/>
      <c r="CW128" s="472"/>
      <c r="CX128" s="472"/>
      <c r="CY128" s="472"/>
      <c r="CZ128" s="472"/>
      <c r="DA128" s="472"/>
      <c r="DB128" s="472"/>
      <c r="DC128" s="472"/>
      <c r="DD128" s="472"/>
      <c r="DE128" s="472"/>
      <c r="DF128" s="472"/>
      <c r="DG128" s="472"/>
      <c r="DH128" s="472"/>
      <c r="DI128" s="472"/>
      <c r="DJ128" s="472"/>
      <c r="DK128" s="472"/>
      <c r="DL128" s="472"/>
      <c r="DM128" s="472"/>
      <c r="DN128" s="472"/>
      <c r="DO128" s="472"/>
      <c r="DP128" s="472"/>
      <c r="DQ128" s="472"/>
      <c r="DR128" s="472"/>
      <c r="DS128" s="472"/>
      <c r="DT128" s="472"/>
      <c r="DU128" s="472"/>
      <c r="DV128" s="472"/>
      <c r="DW128" s="472"/>
      <c r="DX128" s="472"/>
      <c r="DY128" s="472"/>
      <c r="DZ128" s="472"/>
      <c r="EA128" s="472"/>
      <c r="EB128" s="472"/>
      <c r="EC128" s="472"/>
      <c r="ED128" s="472"/>
      <c r="EE128" s="472"/>
      <c r="EF128" s="472"/>
      <c r="EG128" s="472"/>
      <c r="EH128" s="472"/>
      <c r="EI128" s="472"/>
      <c r="EJ128" s="472"/>
      <c r="EK128" s="472"/>
      <c r="EL128" s="472"/>
      <c r="EM128" s="472"/>
      <c r="EN128" s="472"/>
      <c r="EO128" s="472"/>
      <c r="EP128" s="472"/>
      <c r="EQ128" s="472"/>
      <c r="ER128" s="472"/>
      <c r="ES128" s="472"/>
      <c r="ET128" s="472"/>
      <c r="EU128" s="472"/>
      <c r="EV128" s="472"/>
      <c r="EW128" s="472"/>
      <c r="EX128" s="472"/>
      <c r="EY128" s="472"/>
      <c r="EZ128" s="472"/>
      <c r="FA128" s="472"/>
      <c r="FB128" s="472"/>
      <c r="FC128" s="472"/>
      <c r="FD128" s="472"/>
      <c r="FE128" s="472"/>
      <c r="FF128" s="472"/>
      <c r="FG128" s="472"/>
      <c r="FH128" s="472"/>
      <c r="FI128" s="472"/>
      <c r="FJ128" s="472"/>
      <c r="FK128" s="472"/>
      <c r="FL128" s="472"/>
      <c r="FM128" s="472"/>
      <c r="FN128" s="472"/>
      <c r="FO128" s="472"/>
      <c r="FP128" s="472"/>
      <c r="FQ128" s="472"/>
      <c r="FR128" s="472"/>
      <c r="FS128" s="472"/>
      <c r="FT128" s="472"/>
      <c r="FU128" s="472"/>
      <c r="FV128" s="472"/>
      <c r="FW128" s="472"/>
      <c r="FX128" s="472"/>
      <c r="FY128" s="472"/>
      <c r="FZ128" s="472"/>
      <c r="GA128" s="472"/>
      <c r="GB128" s="472"/>
      <c r="GC128" s="472"/>
      <c r="GD128" s="472"/>
      <c r="GE128" s="472"/>
      <c r="GF128" s="472"/>
      <c r="GG128" s="472"/>
      <c r="GH128" s="472"/>
      <c r="GI128" s="472"/>
      <c r="GJ128" s="472"/>
      <c r="GK128" s="472"/>
      <c r="GL128" s="472"/>
      <c r="GM128" s="472"/>
      <c r="GN128" s="472"/>
      <c r="GO128" s="472"/>
      <c r="GP128" s="472"/>
      <c r="GQ128" s="472"/>
      <c r="GR128" s="472"/>
      <c r="GS128" s="472"/>
      <c r="GT128" s="472"/>
      <c r="GU128" s="472"/>
      <c r="GV128" s="472"/>
      <c r="GW128" s="472"/>
      <c r="GX128" s="472"/>
      <c r="GY128" s="472"/>
      <c r="GZ128" s="472"/>
      <c r="HA128" s="472"/>
      <c r="HB128" s="472"/>
      <c r="HC128" s="472"/>
      <c r="HD128" s="472"/>
      <c r="HE128" s="472"/>
      <c r="HF128" s="472"/>
      <c r="HG128" s="472"/>
      <c r="HH128" s="472"/>
      <c r="HI128" s="472"/>
      <c r="HJ128" s="472"/>
      <c r="HK128" s="472"/>
      <c r="HL128" s="472"/>
      <c r="HM128" s="472"/>
      <c r="HN128" s="472"/>
      <c r="HO128" s="472"/>
      <c r="HP128" s="472"/>
      <c r="HQ128" s="472"/>
      <c r="HR128" s="472"/>
      <c r="HS128" s="472"/>
      <c r="HT128" s="472"/>
      <c r="HU128" s="472"/>
      <c r="HV128" s="472"/>
      <c r="HW128" s="472"/>
      <c r="HX128" s="472"/>
      <c r="HY128" s="472"/>
      <c r="HZ128" s="472"/>
      <c r="IA128" s="472"/>
      <c r="IB128" s="472"/>
      <c r="IC128" s="472"/>
      <c r="ID128" s="472"/>
      <c r="IE128" s="472"/>
      <c r="IF128" s="472"/>
      <c r="IG128" s="472"/>
      <c r="IH128" s="472"/>
      <c r="II128" s="472"/>
      <c r="IJ128" s="472"/>
      <c r="IK128" s="472"/>
      <c r="IL128" s="472"/>
      <c r="IM128" s="472"/>
      <c r="IN128" s="472"/>
      <c r="IO128" s="472"/>
      <c r="IP128" s="472"/>
      <c r="IQ128" s="472"/>
      <c r="IR128" s="472"/>
      <c r="IS128" s="472"/>
      <c r="IT128" s="472"/>
      <c r="IU128" s="472"/>
      <c r="IV128" s="472"/>
      <c r="IW128" s="472"/>
      <c r="IX128" s="472"/>
      <c r="IY128" s="472"/>
      <c r="IZ128" s="472"/>
      <c r="JA128" s="472"/>
      <c r="JB128" s="472"/>
      <c r="JC128" s="472"/>
      <c r="JD128" s="472"/>
      <c r="JE128" s="472"/>
      <c r="JF128" s="472"/>
      <c r="JG128" s="472"/>
      <c r="JH128" s="472"/>
      <c r="JI128" s="472"/>
      <c r="JJ128" s="472"/>
      <c r="JK128" s="472"/>
      <c r="JL128" s="472"/>
      <c r="JM128" s="472"/>
      <c r="JN128" s="472"/>
      <c r="JO128" s="472"/>
      <c r="JP128" s="472"/>
      <c r="JQ128" s="472"/>
      <c r="JR128" s="472"/>
      <c r="JS128" s="472"/>
      <c r="JT128" s="472"/>
      <c r="JU128" s="472"/>
      <c r="JV128" s="472"/>
      <c r="JW128" s="472"/>
      <c r="JX128" s="472"/>
      <c r="JY128" s="472"/>
      <c r="JZ128" s="472"/>
      <c r="KA128" s="472"/>
      <c r="KB128" s="472"/>
      <c r="KC128" s="472"/>
      <c r="KD128" s="472"/>
      <c r="KE128" s="472"/>
      <c r="KF128" s="472"/>
      <c r="KG128" s="472"/>
      <c r="KH128" s="472"/>
      <c r="KI128" s="472"/>
      <c r="KJ128" s="472"/>
      <c r="KK128" s="472"/>
      <c r="KL128" s="472"/>
      <c r="KM128" s="472"/>
      <c r="KN128" s="472"/>
      <c r="KO128" s="472"/>
      <c r="KP128" s="472"/>
      <c r="KQ128" s="472"/>
      <c r="KR128" s="472"/>
      <c r="KS128" s="472"/>
      <c r="KT128" s="472"/>
      <c r="KU128" s="472"/>
      <c r="KV128" s="472"/>
      <c r="KW128" s="472"/>
      <c r="KX128" s="472"/>
      <c r="KY128" s="472"/>
      <c r="KZ128" s="472"/>
      <c r="LA128" s="472"/>
      <c r="LB128" s="472"/>
      <c r="LC128" s="472"/>
      <c r="LD128" s="472"/>
      <c r="LE128" s="472"/>
      <c r="LF128" s="472"/>
      <c r="LG128" s="472"/>
      <c r="LH128" s="472"/>
      <c r="LI128" s="472"/>
      <c r="LJ128" s="472"/>
      <c r="LK128" s="472"/>
      <c r="LL128" s="472"/>
      <c r="LM128" s="472"/>
      <c r="LN128" s="472"/>
      <c r="LO128" s="472"/>
      <c r="LP128" s="472"/>
      <c r="LQ128" s="472"/>
      <c r="LR128" s="472"/>
      <c r="LS128" s="472"/>
      <c r="LT128" s="472"/>
      <c r="LU128" s="472"/>
      <c r="LV128" s="472"/>
      <c r="LW128" s="472"/>
      <c r="LX128" s="472"/>
      <c r="LY128" s="472"/>
      <c r="LZ128" s="472"/>
      <c r="MA128" s="472"/>
      <c r="MB128" s="472"/>
      <c r="MC128" s="472"/>
      <c r="MD128" s="472"/>
      <c r="ME128" s="472"/>
      <c r="MF128" s="472"/>
      <c r="MG128" s="472"/>
      <c r="MH128" s="472"/>
      <c r="MI128" s="472"/>
      <c r="MJ128" s="472"/>
      <c r="MK128" s="472"/>
      <c r="ML128" s="472"/>
      <c r="MM128" s="472"/>
      <c r="MN128" s="472"/>
      <c r="MO128" s="472"/>
      <c r="MP128" s="472"/>
      <c r="MQ128" s="472"/>
      <c r="MR128" s="472"/>
      <c r="MS128" s="472"/>
      <c r="MT128" s="472"/>
      <c r="MU128" s="472"/>
      <c r="MV128" s="472"/>
      <c r="MW128" s="472"/>
      <c r="MX128" s="472"/>
      <c r="MY128" s="472"/>
      <c r="MZ128" s="472"/>
      <c r="NA128" s="472"/>
    </row>
    <row r="129" spans="1:365" s="305" customFormat="1" ht="12.65" customHeight="1" x14ac:dyDescent="0.3">
      <c r="A129" s="485"/>
      <c r="B129" s="478">
        <v>19</v>
      </c>
      <c r="C129" s="443"/>
      <c r="D129" s="292">
        <f>RFR!$C28</f>
        <v>0</v>
      </c>
      <c r="E129" s="293">
        <f>RC_Summary!$D28</f>
        <v>0.3</v>
      </c>
      <c r="F129" s="293">
        <f>RC_Summary!$C28</f>
        <v>-0.25</v>
      </c>
      <c r="G129" s="294">
        <f t="shared" si="84"/>
        <v>0</v>
      </c>
      <c r="H129" s="294">
        <f t="shared" si="85"/>
        <v>0</v>
      </c>
      <c r="I129" s="391">
        <f t="shared" si="86"/>
        <v>0</v>
      </c>
      <c r="J129" s="391">
        <f t="shared" si="87"/>
        <v>0</v>
      </c>
      <c r="K129" s="69"/>
      <c r="L129" s="157">
        <v>19</v>
      </c>
      <c r="M129" s="443"/>
      <c r="N129" s="292">
        <f>IF(IF(ISBLANK(L$106),0,VLOOKUP(L129,RFR!$B$8:$I$108,VLOOKUP('Market Risk (Interest Rate_MD)'!L$106,RC_Summary!$F$18:$G$24,2,0),0))&lt;0,0,IF(ISBLANK(L$106),0,VLOOKUP(L129,RFR!$B$8:$I$108,VLOOKUP('Market Risk (Interest Rate_MD)'!$L$106,RC_Summary!$F$18:$G$24,2,0),0)))</f>
        <v>0</v>
      </c>
      <c r="O129" s="293">
        <f>RC_Summary!$D28</f>
        <v>0.3</v>
      </c>
      <c r="P129" s="293">
        <f>RC_Summary!$C28</f>
        <v>-0.25</v>
      </c>
      <c r="Q129" s="294">
        <f t="shared" si="88"/>
        <v>0</v>
      </c>
      <c r="R129" s="294">
        <f t="shared" si="89"/>
        <v>0</v>
      </c>
      <c r="S129" s="305">
        <f t="shared" si="90"/>
        <v>0</v>
      </c>
      <c r="T129" s="305">
        <f t="shared" si="91"/>
        <v>0</v>
      </c>
      <c r="U129" s="69"/>
      <c r="V129" s="157">
        <v>19</v>
      </c>
      <c r="W129" s="443"/>
      <c r="X129" s="292">
        <f>IF(IF(ISBLANK(V$106),0,VLOOKUP(V129,RFR!$B$8:$I$108,VLOOKUP('Market Risk (Interest Rate_MD)'!V$106,RC_Summary!$F$18:$G$24,2,0),0))&lt;0,0,IF(ISBLANK(V$106),0,VLOOKUP(V129,RFR!$B$8:$I$108,VLOOKUP('Market Risk (Interest Rate_MD)'!$L$106,RC_Summary!$F$18:$G$24,2,0),0)))</f>
        <v>0</v>
      </c>
      <c r="Y129" s="293">
        <f>RC_Summary!$D28</f>
        <v>0.3</v>
      </c>
      <c r="Z129" s="293">
        <f>RC_Summary!$C28</f>
        <v>-0.25</v>
      </c>
      <c r="AA129" s="294">
        <f t="shared" si="92"/>
        <v>0</v>
      </c>
      <c r="AB129" s="294">
        <f t="shared" si="93"/>
        <v>0</v>
      </c>
      <c r="AC129" s="305">
        <f t="shared" si="94"/>
        <v>0</v>
      </c>
      <c r="AD129" s="305">
        <f t="shared" si="95"/>
        <v>0</v>
      </c>
      <c r="AE129" s="69"/>
      <c r="AF129" s="157">
        <v>19</v>
      </c>
      <c r="AG129" s="443"/>
      <c r="AH129" s="292">
        <f>IF(IF(ISBLANK(AF$106),0,VLOOKUP(AF129,RFR!$B$8:$I$108,VLOOKUP('Market Risk (Interest Rate_MD)'!AF$106,RC_Summary!$F$18:$G$24,2,0),0))&lt;0,0,IF(ISBLANK(AF$106),0,VLOOKUP(AF129,RFR!$B$8:$I$108,VLOOKUP('Market Risk (Interest Rate_MD)'!$L$106,RC_Summary!$F$18:$G$24,2,0),0)))</f>
        <v>0</v>
      </c>
      <c r="AI129" s="293">
        <f>RC_Summary!$D28</f>
        <v>0.3</v>
      </c>
      <c r="AJ129" s="293">
        <f>RC_Summary!$C28</f>
        <v>-0.25</v>
      </c>
      <c r="AK129" s="294">
        <f t="shared" si="96"/>
        <v>0</v>
      </c>
      <c r="AL129" s="294">
        <f t="shared" si="97"/>
        <v>0</v>
      </c>
      <c r="AM129" s="305">
        <f t="shared" si="98"/>
        <v>0</v>
      </c>
      <c r="AN129" s="305">
        <f t="shared" si="99"/>
        <v>0</v>
      </c>
      <c r="AO129" s="69"/>
      <c r="AP129" s="157">
        <v>19</v>
      </c>
      <c r="AQ129" s="443"/>
      <c r="AR129" s="292">
        <f>IF(IF(ISBLANK(AP$106),0,VLOOKUP(AP129,RFR!$B$8:$I$108,VLOOKUP('Market Risk (Interest Rate_MD)'!AP$106,RC_Summary!$F$18:$G$24,2,0),0))&lt;0,0,IF(ISBLANK(AP$106),0,VLOOKUP(AP129,RFR!$B$8:$I$108,VLOOKUP('Market Risk (Interest Rate_MD)'!$L$106,RC_Summary!$F$18:$G$24,2,0),0)))</f>
        <v>0</v>
      </c>
      <c r="AS129" s="293">
        <f>RC_Summary!$D28</f>
        <v>0.3</v>
      </c>
      <c r="AT129" s="293">
        <f>RC_Summary!$C28</f>
        <v>-0.25</v>
      </c>
      <c r="AU129" s="294">
        <f t="shared" si="100"/>
        <v>0</v>
      </c>
      <c r="AV129" s="294">
        <f t="shared" si="101"/>
        <v>0</v>
      </c>
      <c r="AW129" s="305">
        <f t="shared" si="102"/>
        <v>0</v>
      </c>
      <c r="AX129" s="305">
        <f t="shared" si="103"/>
        <v>0</v>
      </c>
      <c r="AY129" s="69"/>
      <c r="AZ129" s="482">
        <v>19</v>
      </c>
      <c r="BA129" s="283"/>
      <c r="BB129" s="292">
        <f>IF(IF(ISBLANK(AZ$106),0,VLOOKUP(AZ129,RFR!$B$8:$I$108,VLOOKUP('Market Risk (Interest Rate_MD)'!AZ$106,RC_Summary!$F$18:$G$24,2,0),0))&lt;0,0,IF(ISBLANK(AZ$106),0,VLOOKUP(AZ129,RFR!$B$8:$I$108,VLOOKUP('Market Risk (Interest Rate_MD)'!$L$106,RC_Summary!$F$18:$G$24,2,0),0)))</f>
        <v>0</v>
      </c>
      <c r="BC129" s="293">
        <f>RC_Summary!$D28</f>
        <v>0.3</v>
      </c>
      <c r="BD129" s="293">
        <f>RC_Summary!$C28</f>
        <v>-0.25</v>
      </c>
      <c r="BE129" s="294">
        <f t="shared" si="104"/>
        <v>0</v>
      </c>
      <c r="BF129" s="294">
        <f t="shared" si="105"/>
        <v>0</v>
      </c>
      <c r="BG129" s="305">
        <f t="shared" si="106"/>
        <v>0</v>
      </c>
      <c r="BH129" s="305">
        <f t="shared" si="107"/>
        <v>0</v>
      </c>
      <c r="BI129" s="69"/>
      <c r="BJ129" s="157">
        <v>19</v>
      </c>
      <c r="BK129" s="283"/>
      <c r="BL129" s="292">
        <f>IF(IF(ISBLANK(BJ$106),0,VLOOKUP(BJ129,RFR!$B$8:$I$108,VLOOKUP('Market Risk (Interest Rate_MD)'!BJ$106,RC_Summary!$F$18:$G$24,2,0),0))&lt;0,0,IF(ISBLANK(BJ$106),0,VLOOKUP(BJ129,RFR!$B$8:$I$108,VLOOKUP('Market Risk (Interest Rate_MD)'!$L$106,RC_Summary!$F$18:$G$24,2,0),0)))</f>
        <v>0</v>
      </c>
      <c r="BM129" s="293">
        <f>RC_Summary!$D28</f>
        <v>0.3</v>
      </c>
      <c r="BN129" s="293">
        <f>RC_Summary!$C28</f>
        <v>-0.25</v>
      </c>
      <c r="BO129" s="294">
        <f t="shared" si="108"/>
        <v>0</v>
      </c>
      <c r="BP129" s="294">
        <f t="shared" si="109"/>
        <v>0</v>
      </c>
      <c r="BQ129" s="305">
        <f t="shared" si="110"/>
        <v>0</v>
      </c>
      <c r="BR129" s="305">
        <f t="shared" si="111"/>
        <v>0</v>
      </c>
      <c r="BS129" s="472"/>
      <c r="BT129" s="472"/>
      <c r="BU129" s="472"/>
      <c r="BV129" s="472"/>
      <c r="BW129" s="472"/>
      <c r="BX129" s="472"/>
      <c r="BY129" s="472"/>
      <c r="BZ129" s="472"/>
      <c r="CA129" s="472"/>
      <c r="CB129" s="472"/>
      <c r="CC129" s="472"/>
      <c r="CD129" s="472"/>
      <c r="CE129" s="472"/>
      <c r="CF129" s="472"/>
      <c r="CG129" s="472"/>
      <c r="CH129" s="472"/>
      <c r="CI129" s="472"/>
      <c r="CJ129" s="472"/>
      <c r="CK129" s="472"/>
      <c r="CL129" s="472"/>
      <c r="CM129" s="472"/>
      <c r="CN129" s="472"/>
      <c r="CO129" s="472"/>
      <c r="CP129" s="472"/>
      <c r="CQ129" s="472"/>
      <c r="CR129" s="472"/>
      <c r="CS129" s="472"/>
      <c r="CT129" s="472"/>
      <c r="CU129" s="472"/>
      <c r="CV129" s="472"/>
      <c r="CW129" s="472"/>
      <c r="CX129" s="472"/>
      <c r="CY129" s="472"/>
      <c r="CZ129" s="472"/>
      <c r="DA129" s="472"/>
      <c r="DB129" s="472"/>
      <c r="DC129" s="472"/>
      <c r="DD129" s="472"/>
      <c r="DE129" s="472"/>
      <c r="DF129" s="472"/>
      <c r="DG129" s="472"/>
      <c r="DH129" s="472"/>
      <c r="DI129" s="472"/>
      <c r="DJ129" s="472"/>
      <c r="DK129" s="472"/>
      <c r="DL129" s="472"/>
      <c r="DM129" s="472"/>
      <c r="DN129" s="472"/>
      <c r="DO129" s="472"/>
      <c r="DP129" s="472"/>
      <c r="DQ129" s="472"/>
      <c r="DR129" s="472"/>
      <c r="DS129" s="472"/>
      <c r="DT129" s="472"/>
      <c r="DU129" s="472"/>
      <c r="DV129" s="472"/>
      <c r="DW129" s="472"/>
      <c r="DX129" s="472"/>
      <c r="DY129" s="472"/>
      <c r="DZ129" s="472"/>
      <c r="EA129" s="472"/>
      <c r="EB129" s="472"/>
      <c r="EC129" s="472"/>
      <c r="ED129" s="472"/>
      <c r="EE129" s="472"/>
      <c r="EF129" s="472"/>
      <c r="EG129" s="472"/>
      <c r="EH129" s="472"/>
      <c r="EI129" s="472"/>
      <c r="EJ129" s="472"/>
      <c r="EK129" s="472"/>
      <c r="EL129" s="472"/>
      <c r="EM129" s="472"/>
      <c r="EN129" s="472"/>
      <c r="EO129" s="472"/>
      <c r="EP129" s="472"/>
      <c r="EQ129" s="472"/>
      <c r="ER129" s="472"/>
      <c r="ES129" s="472"/>
      <c r="ET129" s="472"/>
      <c r="EU129" s="472"/>
      <c r="EV129" s="472"/>
      <c r="EW129" s="472"/>
      <c r="EX129" s="472"/>
      <c r="EY129" s="472"/>
      <c r="EZ129" s="472"/>
      <c r="FA129" s="472"/>
      <c r="FB129" s="472"/>
      <c r="FC129" s="472"/>
      <c r="FD129" s="472"/>
      <c r="FE129" s="472"/>
      <c r="FF129" s="472"/>
      <c r="FG129" s="472"/>
      <c r="FH129" s="472"/>
      <c r="FI129" s="472"/>
      <c r="FJ129" s="472"/>
      <c r="FK129" s="472"/>
      <c r="FL129" s="472"/>
      <c r="FM129" s="472"/>
      <c r="FN129" s="472"/>
      <c r="FO129" s="472"/>
      <c r="FP129" s="472"/>
      <c r="FQ129" s="472"/>
      <c r="FR129" s="472"/>
      <c r="FS129" s="472"/>
      <c r="FT129" s="472"/>
      <c r="FU129" s="472"/>
      <c r="FV129" s="472"/>
      <c r="FW129" s="472"/>
      <c r="FX129" s="472"/>
      <c r="FY129" s="472"/>
      <c r="FZ129" s="472"/>
      <c r="GA129" s="472"/>
      <c r="GB129" s="472"/>
      <c r="GC129" s="472"/>
      <c r="GD129" s="472"/>
      <c r="GE129" s="472"/>
      <c r="GF129" s="472"/>
      <c r="GG129" s="472"/>
      <c r="GH129" s="472"/>
      <c r="GI129" s="472"/>
      <c r="GJ129" s="472"/>
      <c r="GK129" s="472"/>
      <c r="GL129" s="472"/>
      <c r="GM129" s="472"/>
      <c r="GN129" s="472"/>
      <c r="GO129" s="472"/>
      <c r="GP129" s="472"/>
      <c r="GQ129" s="472"/>
      <c r="GR129" s="472"/>
      <c r="GS129" s="472"/>
      <c r="GT129" s="472"/>
      <c r="GU129" s="472"/>
      <c r="GV129" s="472"/>
      <c r="GW129" s="472"/>
      <c r="GX129" s="472"/>
      <c r="GY129" s="472"/>
      <c r="GZ129" s="472"/>
      <c r="HA129" s="472"/>
      <c r="HB129" s="472"/>
      <c r="HC129" s="472"/>
      <c r="HD129" s="472"/>
      <c r="HE129" s="472"/>
      <c r="HF129" s="472"/>
      <c r="HG129" s="472"/>
      <c r="HH129" s="472"/>
      <c r="HI129" s="472"/>
      <c r="HJ129" s="472"/>
      <c r="HK129" s="472"/>
      <c r="HL129" s="472"/>
      <c r="HM129" s="472"/>
      <c r="HN129" s="472"/>
      <c r="HO129" s="472"/>
      <c r="HP129" s="472"/>
      <c r="HQ129" s="472"/>
      <c r="HR129" s="472"/>
      <c r="HS129" s="472"/>
      <c r="HT129" s="472"/>
      <c r="HU129" s="472"/>
      <c r="HV129" s="472"/>
      <c r="HW129" s="472"/>
      <c r="HX129" s="472"/>
      <c r="HY129" s="472"/>
      <c r="HZ129" s="472"/>
      <c r="IA129" s="472"/>
      <c r="IB129" s="472"/>
      <c r="IC129" s="472"/>
      <c r="ID129" s="472"/>
      <c r="IE129" s="472"/>
      <c r="IF129" s="472"/>
      <c r="IG129" s="472"/>
      <c r="IH129" s="472"/>
      <c r="II129" s="472"/>
      <c r="IJ129" s="472"/>
      <c r="IK129" s="472"/>
      <c r="IL129" s="472"/>
      <c r="IM129" s="472"/>
      <c r="IN129" s="472"/>
      <c r="IO129" s="472"/>
      <c r="IP129" s="472"/>
      <c r="IQ129" s="472"/>
      <c r="IR129" s="472"/>
      <c r="IS129" s="472"/>
      <c r="IT129" s="472"/>
      <c r="IU129" s="472"/>
      <c r="IV129" s="472"/>
      <c r="IW129" s="472"/>
      <c r="IX129" s="472"/>
      <c r="IY129" s="472"/>
      <c r="IZ129" s="472"/>
      <c r="JA129" s="472"/>
      <c r="JB129" s="472"/>
      <c r="JC129" s="472"/>
      <c r="JD129" s="472"/>
      <c r="JE129" s="472"/>
      <c r="JF129" s="472"/>
      <c r="JG129" s="472"/>
      <c r="JH129" s="472"/>
      <c r="JI129" s="472"/>
      <c r="JJ129" s="472"/>
      <c r="JK129" s="472"/>
      <c r="JL129" s="472"/>
      <c r="JM129" s="472"/>
      <c r="JN129" s="472"/>
      <c r="JO129" s="472"/>
      <c r="JP129" s="472"/>
      <c r="JQ129" s="472"/>
      <c r="JR129" s="472"/>
      <c r="JS129" s="472"/>
      <c r="JT129" s="472"/>
      <c r="JU129" s="472"/>
      <c r="JV129" s="472"/>
      <c r="JW129" s="472"/>
      <c r="JX129" s="472"/>
      <c r="JY129" s="472"/>
      <c r="JZ129" s="472"/>
      <c r="KA129" s="472"/>
      <c r="KB129" s="472"/>
      <c r="KC129" s="472"/>
      <c r="KD129" s="472"/>
      <c r="KE129" s="472"/>
      <c r="KF129" s="472"/>
      <c r="KG129" s="472"/>
      <c r="KH129" s="472"/>
      <c r="KI129" s="472"/>
      <c r="KJ129" s="472"/>
      <c r="KK129" s="472"/>
      <c r="KL129" s="472"/>
      <c r="KM129" s="472"/>
      <c r="KN129" s="472"/>
      <c r="KO129" s="472"/>
      <c r="KP129" s="472"/>
      <c r="KQ129" s="472"/>
      <c r="KR129" s="472"/>
      <c r="KS129" s="472"/>
      <c r="KT129" s="472"/>
      <c r="KU129" s="472"/>
      <c r="KV129" s="472"/>
      <c r="KW129" s="472"/>
      <c r="KX129" s="472"/>
      <c r="KY129" s="472"/>
      <c r="KZ129" s="472"/>
      <c r="LA129" s="472"/>
      <c r="LB129" s="472"/>
      <c r="LC129" s="472"/>
      <c r="LD129" s="472"/>
      <c r="LE129" s="472"/>
      <c r="LF129" s="472"/>
      <c r="LG129" s="472"/>
      <c r="LH129" s="472"/>
      <c r="LI129" s="472"/>
      <c r="LJ129" s="472"/>
      <c r="LK129" s="472"/>
      <c r="LL129" s="472"/>
      <c r="LM129" s="472"/>
      <c r="LN129" s="472"/>
      <c r="LO129" s="472"/>
      <c r="LP129" s="472"/>
      <c r="LQ129" s="472"/>
      <c r="LR129" s="472"/>
      <c r="LS129" s="472"/>
      <c r="LT129" s="472"/>
      <c r="LU129" s="472"/>
      <c r="LV129" s="472"/>
      <c r="LW129" s="472"/>
      <c r="LX129" s="472"/>
      <c r="LY129" s="472"/>
      <c r="LZ129" s="472"/>
      <c r="MA129" s="472"/>
      <c r="MB129" s="472"/>
      <c r="MC129" s="472"/>
      <c r="MD129" s="472"/>
      <c r="ME129" s="472"/>
      <c r="MF129" s="472"/>
      <c r="MG129" s="472"/>
      <c r="MH129" s="472"/>
      <c r="MI129" s="472"/>
      <c r="MJ129" s="472"/>
      <c r="MK129" s="472"/>
      <c r="ML129" s="472"/>
      <c r="MM129" s="472"/>
      <c r="MN129" s="472"/>
      <c r="MO129" s="472"/>
      <c r="MP129" s="472"/>
      <c r="MQ129" s="472"/>
      <c r="MR129" s="472"/>
      <c r="MS129" s="472"/>
      <c r="MT129" s="472"/>
      <c r="MU129" s="472"/>
      <c r="MV129" s="472"/>
      <c r="MW129" s="472"/>
      <c r="MX129" s="472"/>
      <c r="MY129" s="472"/>
      <c r="MZ129" s="472"/>
      <c r="NA129" s="472"/>
    </row>
    <row r="130" spans="1:365" s="305" customFormat="1" ht="12.65" customHeight="1" x14ac:dyDescent="0.3">
      <c r="A130" s="485"/>
      <c r="B130" s="478">
        <v>20</v>
      </c>
      <c r="C130" s="443"/>
      <c r="D130" s="292">
        <f>RFR!$C29</f>
        <v>0</v>
      </c>
      <c r="E130" s="293">
        <f>RC_Summary!$D29</f>
        <v>0.25</v>
      </c>
      <c r="F130" s="293">
        <f>RC_Summary!$C29</f>
        <v>-0.2</v>
      </c>
      <c r="G130" s="294">
        <f t="shared" si="84"/>
        <v>0</v>
      </c>
      <c r="H130" s="294">
        <f t="shared" si="85"/>
        <v>0</v>
      </c>
      <c r="I130" s="391">
        <f t="shared" si="86"/>
        <v>0</v>
      </c>
      <c r="J130" s="391">
        <f t="shared" si="87"/>
        <v>0</v>
      </c>
      <c r="K130" s="69"/>
      <c r="L130" s="157">
        <v>20</v>
      </c>
      <c r="M130" s="443"/>
      <c r="N130" s="292">
        <f>IF(IF(ISBLANK(L$106),0,VLOOKUP(L130,RFR!$B$8:$I$108,VLOOKUP('Market Risk (Interest Rate_MD)'!L$106,RC_Summary!$F$18:$G$24,2,0),0))&lt;0,0,IF(ISBLANK(L$106),0,VLOOKUP(L130,RFR!$B$8:$I$108,VLOOKUP('Market Risk (Interest Rate_MD)'!$L$106,RC_Summary!$F$18:$G$24,2,0),0)))</f>
        <v>0</v>
      </c>
      <c r="O130" s="293">
        <f>RC_Summary!$D29</f>
        <v>0.25</v>
      </c>
      <c r="P130" s="293">
        <f>RC_Summary!$C29</f>
        <v>-0.2</v>
      </c>
      <c r="Q130" s="294">
        <f t="shared" si="88"/>
        <v>0</v>
      </c>
      <c r="R130" s="294">
        <f t="shared" si="89"/>
        <v>0</v>
      </c>
      <c r="S130" s="305">
        <f t="shared" si="90"/>
        <v>0</v>
      </c>
      <c r="T130" s="305">
        <f t="shared" si="91"/>
        <v>0</v>
      </c>
      <c r="U130" s="69"/>
      <c r="V130" s="157">
        <v>20</v>
      </c>
      <c r="W130" s="443"/>
      <c r="X130" s="292">
        <f>IF(IF(ISBLANK(V$106),0,VLOOKUP(V130,RFR!$B$8:$I$108,VLOOKUP('Market Risk (Interest Rate_MD)'!V$106,RC_Summary!$F$18:$G$24,2,0),0))&lt;0,0,IF(ISBLANK(V$106),0,VLOOKUP(V130,RFR!$B$8:$I$108,VLOOKUP('Market Risk (Interest Rate_MD)'!$L$106,RC_Summary!$F$18:$G$24,2,0),0)))</f>
        <v>0</v>
      </c>
      <c r="Y130" s="293">
        <f>RC_Summary!$D29</f>
        <v>0.25</v>
      </c>
      <c r="Z130" s="293">
        <f>RC_Summary!$C29</f>
        <v>-0.2</v>
      </c>
      <c r="AA130" s="294">
        <f t="shared" si="92"/>
        <v>0</v>
      </c>
      <c r="AB130" s="294">
        <f t="shared" si="93"/>
        <v>0</v>
      </c>
      <c r="AC130" s="305">
        <f t="shared" si="94"/>
        <v>0</v>
      </c>
      <c r="AD130" s="305">
        <f t="shared" si="95"/>
        <v>0</v>
      </c>
      <c r="AE130" s="69"/>
      <c r="AF130" s="157">
        <v>20</v>
      </c>
      <c r="AG130" s="443"/>
      <c r="AH130" s="292">
        <f>IF(IF(ISBLANK(AF$106),0,VLOOKUP(AF130,RFR!$B$8:$I$108,VLOOKUP('Market Risk (Interest Rate_MD)'!AF$106,RC_Summary!$F$18:$G$24,2,0),0))&lt;0,0,IF(ISBLANK(AF$106),0,VLOOKUP(AF130,RFR!$B$8:$I$108,VLOOKUP('Market Risk (Interest Rate_MD)'!$L$106,RC_Summary!$F$18:$G$24,2,0),0)))</f>
        <v>0</v>
      </c>
      <c r="AI130" s="293">
        <f>RC_Summary!$D29</f>
        <v>0.25</v>
      </c>
      <c r="AJ130" s="293">
        <f>RC_Summary!$C29</f>
        <v>-0.2</v>
      </c>
      <c r="AK130" s="294">
        <f t="shared" si="96"/>
        <v>0</v>
      </c>
      <c r="AL130" s="294">
        <f t="shared" si="97"/>
        <v>0</v>
      </c>
      <c r="AM130" s="305">
        <f t="shared" si="98"/>
        <v>0</v>
      </c>
      <c r="AN130" s="305">
        <f t="shared" si="99"/>
        <v>0</v>
      </c>
      <c r="AO130" s="69"/>
      <c r="AP130" s="157">
        <v>20</v>
      </c>
      <c r="AQ130" s="443"/>
      <c r="AR130" s="292">
        <f>IF(IF(ISBLANK(AP$106),0,VLOOKUP(AP130,RFR!$B$8:$I$108,VLOOKUP('Market Risk (Interest Rate_MD)'!AP$106,RC_Summary!$F$18:$G$24,2,0),0))&lt;0,0,IF(ISBLANK(AP$106),0,VLOOKUP(AP130,RFR!$B$8:$I$108,VLOOKUP('Market Risk (Interest Rate_MD)'!$L$106,RC_Summary!$F$18:$G$24,2,0),0)))</f>
        <v>0</v>
      </c>
      <c r="AS130" s="293">
        <f>RC_Summary!$D29</f>
        <v>0.25</v>
      </c>
      <c r="AT130" s="293">
        <f>RC_Summary!$C29</f>
        <v>-0.2</v>
      </c>
      <c r="AU130" s="294">
        <f t="shared" si="100"/>
        <v>0</v>
      </c>
      <c r="AV130" s="294">
        <f t="shared" si="101"/>
        <v>0</v>
      </c>
      <c r="AW130" s="305">
        <f t="shared" si="102"/>
        <v>0</v>
      </c>
      <c r="AX130" s="305">
        <f t="shared" si="103"/>
        <v>0</v>
      </c>
      <c r="AY130" s="69"/>
      <c r="AZ130" s="482">
        <v>20</v>
      </c>
      <c r="BA130" s="283"/>
      <c r="BB130" s="292">
        <f>IF(IF(ISBLANK(AZ$106),0,VLOOKUP(AZ130,RFR!$B$8:$I$108,VLOOKUP('Market Risk (Interest Rate_MD)'!AZ$106,RC_Summary!$F$18:$G$24,2,0),0))&lt;0,0,IF(ISBLANK(AZ$106),0,VLOOKUP(AZ130,RFR!$B$8:$I$108,VLOOKUP('Market Risk (Interest Rate_MD)'!$L$106,RC_Summary!$F$18:$G$24,2,0),0)))</f>
        <v>0</v>
      </c>
      <c r="BC130" s="293">
        <f>RC_Summary!$D29</f>
        <v>0.25</v>
      </c>
      <c r="BD130" s="293">
        <f>RC_Summary!$C29</f>
        <v>-0.2</v>
      </c>
      <c r="BE130" s="294">
        <f t="shared" si="104"/>
        <v>0</v>
      </c>
      <c r="BF130" s="294">
        <f t="shared" si="105"/>
        <v>0</v>
      </c>
      <c r="BG130" s="305">
        <f t="shared" si="106"/>
        <v>0</v>
      </c>
      <c r="BH130" s="305">
        <f t="shared" si="107"/>
        <v>0</v>
      </c>
      <c r="BI130" s="69"/>
      <c r="BJ130" s="157">
        <v>20</v>
      </c>
      <c r="BK130" s="283"/>
      <c r="BL130" s="292">
        <f>IF(IF(ISBLANK(BJ$106),0,VLOOKUP(BJ130,RFR!$B$8:$I$108,VLOOKUP('Market Risk (Interest Rate_MD)'!BJ$106,RC_Summary!$F$18:$G$24,2,0),0))&lt;0,0,IF(ISBLANK(BJ$106),0,VLOOKUP(BJ130,RFR!$B$8:$I$108,VLOOKUP('Market Risk (Interest Rate_MD)'!$L$106,RC_Summary!$F$18:$G$24,2,0),0)))</f>
        <v>0</v>
      </c>
      <c r="BM130" s="293">
        <f>RC_Summary!$D29</f>
        <v>0.25</v>
      </c>
      <c r="BN130" s="293">
        <f>RC_Summary!$C29</f>
        <v>-0.2</v>
      </c>
      <c r="BO130" s="294">
        <f t="shared" si="108"/>
        <v>0</v>
      </c>
      <c r="BP130" s="294">
        <f t="shared" si="109"/>
        <v>0</v>
      </c>
      <c r="BQ130" s="305">
        <f t="shared" si="110"/>
        <v>0</v>
      </c>
      <c r="BR130" s="305">
        <f t="shared" si="111"/>
        <v>0</v>
      </c>
      <c r="BS130" s="472"/>
      <c r="BT130" s="472"/>
      <c r="BU130" s="472"/>
      <c r="BV130" s="472"/>
      <c r="BW130" s="472"/>
      <c r="BX130" s="472"/>
      <c r="BY130" s="472"/>
      <c r="BZ130" s="472"/>
      <c r="CA130" s="472"/>
      <c r="CB130" s="472"/>
      <c r="CC130" s="472"/>
      <c r="CD130" s="472"/>
      <c r="CE130" s="472"/>
      <c r="CF130" s="472"/>
      <c r="CG130" s="472"/>
      <c r="CH130" s="472"/>
      <c r="CI130" s="472"/>
      <c r="CJ130" s="472"/>
      <c r="CK130" s="472"/>
      <c r="CL130" s="472"/>
      <c r="CM130" s="472"/>
      <c r="CN130" s="472"/>
      <c r="CO130" s="472"/>
      <c r="CP130" s="472"/>
      <c r="CQ130" s="472"/>
      <c r="CR130" s="472"/>
      <c r="CS130" s="472"/>
      <c r="CT130" s="472"/>
      <c r="CU130" s="472"/>
      <c r="CV130" s="472"/>
      <c r="CW130" s="472"/>
      <c r="CX130" s="472"/>
      <c r="CY130" s="472"/>
      <c r="CZ130" s="472"/>
      <c r="DA130" s="472"/>
      <c r="DB130" s="472"/>
      <c r="DC130" s="472"/>
      <c r="DD130" s="472"/>
      <c r="DE130" s="472"/>
      <c r="DF130" s="472"/>
      <c r="DG130" s="472"/>
      <c r="DH130" s="472"/>
      <c r="DI130" s="472"/>
      <c r="DJ130" s="472"/>
      <c r="DK130" s="472"/>
      <c r="DL130" s="472"/>
      <c r="DM130" s="472"/>
      <c r="DN130" s="472"/>
      <c r="DO130" s="472"/>
      <c r="DP130" s="472"/>
      <c r="DQ130" s="472"/>
      <c r="DR130" s="472"/>
      <c r="DS130" s="472"/>
      <c r="DT130" s="472"/>
      <c r="DU130" s="472"/>
      <c r="DV130" s="472"/>
      <c r="DW130" s="472"/>
      <c r="DX130" s="472"/>
      <c r="DY130" s="472"/>
      <c r="DZ130" s="472"/>
      <c r="EA130" s="472"/>
      <c r="EB130" s="472"/>
      <c r="EC130" s="472"/>
      <c r="ED130" s="472"/>
      <c r="EE130" s="472"/>
      <c r="EF130" s="472"/>
      <c r="EG130" s="472"/>
      <c r="EH130" s="472"/>
      <c r="EI130" s="472"/>
      <c r="EJ130" s="472"/>
      <c r="EK130" s="472"/>
      <c r="EL130" s="472"/>
      <c r="EM130" s="472"/>
      <c r="EN130" s="472"/>
      <c r="EO130" s="472"/>
      <c r="EP130" s="472"/>
      <c r="EQ130" s="472"/>
      <c r="ER130" s="472"/>
      <c r="ES130" s="472"/>
      <c r="ET130" s="472"/>
      <c r="EU130" s="472"/>
      <c r="EV130" s="472"/>
      <c r="EW130" s="472"/>
      <c r="EX130" s="472"/>
      <c r="EY130" s="472"/>
      <c r="EZ130" s="472"/>
      <c r="FA130" s="472"/>
      <c r="FB130" s="472"/>
      <c r="FC130" s="472"/>
      <c r="FD130" s="472"/>
      <c r="FE130" s="472"/>
      <c r="FF130" s="472"/>
      <c r="FG130" s="472"/>
      <c r="FH130" s="472"/>
      <c r="FI130" s="472"/>
      <c r="FJ130" s="472"/>
      <c r="FK130" s="472"/>
      <c r="FL130" s="472"/>
      <c r="FM130" s="472"/>
      <c r="FN130" s="472"/>
      <c r="FO130" s="472"/>
      <c r="FP130" s="472"/>
      <c r="FQ130" s="472"/>
      <c r="FR130" s="472"/>
      <c r="FS130" s="472"/>
      <c r="FT130" s="472"/>
      <c r="FU130" s="472"/>
      <c r="FV130" s="472"/>
      <c r="FW130" s="472"/>
      <c r="FX130" s="472"/>
      <c r="FY130" s="472"/>
      <c r="FZ130" s="472"/>
      <c r="GA130" s="472"/>
      <c r="GB130" s="472"/>
      <c r="GC130" s="472"/>
      <c r="GD130" s="472"/>
      <c r="GE130" s="472"/>
      <c r="GF130" s="472"/>
      <c r="GG130" s="472"/>
      <c r="GH130" s="472"/>
      <c r="GI130" s="472"/>
      <c r="GJ130" s="472"/>
      <c r="GK130" s="472"/>
      <c r="GL130" s="472"/>
      <c r="GM130" s="472"/>
      <c r="GN130" s="472"/>
      <c r="GO130" s="472"/>
      <c r="GP130" s="472"/>
      <c r="GQ130" s="472"/>
      <c r="GR130" s="472"/>
      <c r="GS130" s="472"/>
      <c r="GT130" s="472"/>
      <c r="GU130" s="472"/>
      <c r="GV130" s="472"/>
      <c r="GW130" s="472"/>
      <c r="GX130" s="472"/>
      <c r="GY130" s="472"/>
      <c r="GZ130" s="472"/>
      <c r="HA130" s="472"/>
      <c r="HB130" s="472"/>
      <c r="HC130" s="472"/>
      <c r="HD130" s="472"/>
      <c r="HE130" s="472"/>
      <c r="HF130" s="472"/>
      <c r="HG130" s="472"/>
      <c r="HH130" s="472"/>
      <c r="HI130" s="472"/>
      <c r="HJ130" s="472"/>
      <c r="HK130" s="472"/>
      <c r="HL130" s="472"/>
      <c r="HM130" s="472"/>
      <c r="HN130" s="472"/>
      <c r="HO130" s="472"/>
      <c r="HP130" s="472"/>
      <c r="HQ130" s="472"/>
      <c r="HR130" s="472"/>
      <c r="HS130" s="472"/>
      <c r="HT130" s="472"/>
      <c r="HU130" s="472"/>
      <c r="HV130" s="472"/>
      <c r="HW130" s="472"/>
      <c r="HX130" s="472"/>
      <c r="HY130" s="472"/>
      <c r="HZ130" s="472"/>
      <c r="IA130" s="472"/>
      <c r="IB130" s="472"/>
      <c r="IC130" s="472"/>
      <c r="ID130" s="472"/>
      <c r="IE130" s="472"/>
      <c r="IF130" s="472"/>
      <c r="IG130" s="472"/>
      <c r="IH130" s="472"/>
      <c r="II130" s="472"/>
      <c r="IJ130" s="472"/>
      <c r="IK130" s="472"/>
      <c r="IL130" s="472"/>
      <c r="IM130" s="472"/>
      <c r="IN130" s="472"/>
      <c r="IO130" s="472"/>
      <c r="IP130" s="472"/>
      <c r="IQ130" s="472"/>
      <c r="IR130" s="472"/>
      <c r="IS130" s="472"/>
      <c r="IT130" s="472"/>
      <c r="IU130" s="472"/>
      <c r="IV130" s="472"/>
      <c r="IW130" s="472"/>
      <c r="IX130" s="472"/>
      <c r="IY130" s="472"/>
      <c r="IZ130" s="472"/>
      <c r="JA130" s="472"/>
      <c r="JB130" s="472"/>
      <c r="JC130" s="472"/>
      <c r="JD130" s="472"/>
      <c r="JE130" s="472"/>
      <c r="JF130" s="472"/>
      <c r="JG130" s="472"/>
      <c r="JH130" s="472"/>
      <c r="JI130" s="472"/>
      <c r="JJ130" s="472"/>
      <c r="JK130" s="472"/>
      <c r="JL130" s="472"/>
      <c r="JM130" s="472"/>
      <c r="JN130" s="472"/>
      <c r="JO130" s="472"/>
      <c r="JP130" s="472"/>
      <c r="JQ130" s="472"/>
      <c r="JR130" s="472"/>
      <c r="JS130" s="472"/>
      <c r="JT130" s="472"/>
      <c r="JU130" s="472"/>
      <c r="JV130" s="472"/>
      <c r="JW130" s="472"/>
      <c r="JX130" s="472"/>
      <c r="JY130" s="472"/>
      <c r="JZ130" s="472"/>
      <c r="KA130" s="472"/>
      <c r="KB130" s="472"/>
      <c r="KC130" s="472"/>
      <c r="KD130" s="472"/>
      <c r="KE130" s="472"/>
      <c r="KF130" s="472"/>
      <c r="KG130" s="472"/>
      <c r="KH130" s="472"/>
      <c r="KI130" s="472"/>
      <c r="KJ130" s="472"/>
      <c r="KK130" s="472"/>
      <c r="KL130" s="472"/>
      <c r="KM130" s="472"/>
      <c r="KN130" s="472"/>
      <c r="KO130" s="472"/>
      <c r="KP130" s="472"/>
      <c r="KQ130" s="472"/>
      <c r="KR130" s="472"/>
      <c r="KS130" s="472"/>
      <c r="KT130" s="472"/>
      <c r="KU130" s="472"/>
      <c r="KV130" s="472"/>
      <c r="KW130" s="472"/>
      <c r="KX130" s="472"/>
      <c r="KY130" s="472"/>
      <c r="KZ130" s="472"/>
      <c r="LA130" s="472"/>
      <c r="LB130" s="472"/>
      <c r="LC130" s="472"/>
      <c r="LD130" s="472"/>
      <c r="LE130" s="472"/>
      <c r="LF130" s="472"/>
      <c r="LG130" s="472"/>
      <c r="LH130" s="472"/>
      <c r="LI130" s="472"/>
      <c r="LJ130" s="472"/>
      <c r="LK130" s="472"/>
      <c r="LL130" s="472"/>
      <c r="LM130" s="472"/>
      <c r="LN130" s="472"/>
      <c r="LO130" s="472"/>
      <c r="LP130" s="472"/>
      <c r="LQ130" s="472"/>
      <c r="LR130" s="472"/>
      <c r="LS130" s="472"/>
      <c r="LT130" s="472"/>
      <c r="LU130" s="472"/>
      <c r="LV130" s="472"/>
      <c r="LW130" s="472"/>
      <c r="LX130" s="472"/>
      <c r="LY130" s="472"/>
      <c r="LZ130" s="472"/>
      <c r="MA130" s="472"/>
      <c r="MB130" s="472"/>
      <c r="MC130" s="472"/>
      <c r="MD130" s="472"/>
      <c r="ME130" s="472"/>
      <c r="MF130" s="472"/>
      <c r="MG130" s="472"/>
      <c r="MH130" s="472"/>
      <c r="MI130" s="472"/>
      <c r="MJ130" s="472"/>
      <c r="MK130" s="472"/>
      <c r="ML130" s="472"/>
      <c r="MM130" s="472"/>
      <c r="MN130" s="472"/>
      <c r="MO130" s="472"/>
      <c r="MP130" s="472"/>
      <c r="MQ130" s="472"/>
      <c r="MR130" s="472"/>
      <c r="MS130" s="472"/>
      <c r="MT130" s="472"/>
      <c r="MU130" s="472"/>
      <c r="MV130" s="472"/>
      <c r="MW130" s="472"/>
      <c r="MX130" s="472"/>
      <c r="MY130" s="472"/>
      <c r="MZ130" s="472"/>
      <c r="NA130" s="472"/>
    </row>
    <row r="131" spans="1:365" s="305" customFormat="1" ht="12.65" customHeight="1" x14ac:dyDescent="0.3">
      <c r="A131" s="485"/>
      <c r="B131" s="478">
        <v>21</v>
      </c>
      <c r="C131" s="443"/>
      <c r="D131" s="292">
        <f>RFR!$C30</f>
        <v>0</v>
      </c>
      <c r="E131" s="293">
        <f>RC_Summary!$D30</f>
        <v>0.25</v>
      </c>
      <c r="F131" s="293">
        <f>RC_Summary!$C30</f>
        <v>-0.2</v>
      </c>
      <c r="G131" s="294">
        <f t="shared" si="84"/>
        <v>0</v>
      </c>
      <c r="H131" s="294">
        <f t="shared" si="85"/>
        <v>0</v>
      </c>
      <c r="I131" s="391">
        <f t="shared" si="86"/>
        <v>0</v>
      </c>
      <c r="J131" s="391">
        <f t="shared" si="87"/>
        <v>0</v>
      </c>
      <c r="K131" s="69"/>
      <c r="L131" s="157">
        <v>21</v>
      </c>
      <c r="M131" s="443"/>
      <c r="N131" s="292">
        <f>IF(IF(ISBLANK(L$106),0,VLOOKUP(L131,RFR!$B$8:$I$108,VLOOKUP('Market Risk (Interest Rate_MD)'!L$106,RC_Summary!$F$18:$G$24,2,0),0))&lt;0,0,IF(ISBLANK(L$106),0,VLOOKUP(L131,RFR!$B$8:$I$108,VLOOKUP('Market Risk (Interest Rate_MD)'!$L$106,RC_Summary!$F$18:$G$24,2,0),0)))</f>
        <v>0</v>
      </c>
      <c r="O131" s="293">
        <f>RC_Summary!$D30</f>
        <v>0.25</v>
      </c>
      <c r="P131" s="293">
        <f>RC_Summary!$C30</f>
        <v>-0.2</v>
      </c>
      <c r="Q131" s="294">
        <f t="shared" si="88"/>
        <v>0</v>
      </c>
      <c r="R131" s="294">
        <f t="shared" si="89"/>
        <v>0</v>
      </c>
      <c r="S131" s="305">
        <f t="shared" si="90"/>
        <v>0</v>
      </c>
      <c r="T131" s="305">
        <f t="shared" si="91"/>
        <v>0</v>
      </c>
      <c r="U131" s="69"/>
      <c r="V131" s="157">
        <v>21</v>
      </c>
      <c r="W131" s="443"/>
      <c r="X131" s="292">
        <f>IF(IF(ISBLANK(V$106),0,VLOOKUP(V131,RFR!$B$8:$I$108,VLOOKUP('Market Risk (Interest Rate_MD)'!V$106,RC_Summary!$F$18:$G$24,2,0),0))&lt;0,0,IF(ISBLANK(V$106),0,VLOOKUP(V131,RFR!$B$8:$I$108,VLOOKUP('Market Risk (Interest Rate_MD)'!$L$106,RC_Summary!$F$18:$G$24,2,0),0)))</f>
        <v>0</v>
      </c>
      <c r="Y131" s="293">
        <f>RC_Summary!$D30</f>
        <v>0.25</v>
      </c>
      <c r="Z131" s="293">
        <f>RC_Summary!$C30</f>
        <v>-0.2</v>
      </c>
      <c r="AA131" s="294">
        <f t="shared" si="92"/>
        <v>0</v>
      </c>
      <c r="AB131" s="294">
        <f t="shared" si="93"/>
        <v>0</v>
      </c>
      <c r="AC131" s="305">
        <f t="shared" si="94"/>
        <v>0</v>
      </c>
      <c r="AD131" s="305">
        <f t="shared" si="95"/>
        <v>0</v>
      </c>
      <c r="AE131" s="69"/>
      <c r="AF131" s="157">
        <v>21</v>
      </c>
      <c r="AG131" s="443"/>
      <c r="AH131" s="292">
        <f>IF(IF(ISBLANK(AF$106),0,VLOOKUP(AF131,RFR!$B$8:$I$108,VLOOKUP('Market Risk (Interest Rate_MD)'!AF$106,RC_Summary!$F$18:$G$24,2,0),0))&lt;0,0,IF(ISBLANK(AF$106),0,VLOOKUP(AF131,RFR!$B$8:$I$108,VLOOKUP('Market Risk (Interest Rate_MD)'!$L$106,RC_Summary!$F$18:$G$24,2,0),0)))</f>
        <v>0</v>
      </c>
      <c r="AI131" s="293">
        <f>RC_Summary!$D30</f>
        <v>0.25</v>
      </c>
      <c r="AJ131" s="293">
        <f>RC_Summary!$C30</f>
        <v>-0.2</v>
      </c>
      <c r="AK131" s="294">
        <f t="shared" si="96"/>
        <v>0</v>
      </c>
      <c r="AL131" s="294">
        <f t="shared" si="97"/>
        <v>0</v>
      </c>
      <c r="AM131" s="305">
        <f t="shared" si="98"/>
        <v>0</v>
      </c>
      <c r="AN131" s="305">
        <f t="shared" si="99"/>
        <v>0</v>
      </c>
      <c r="AO131" s="69"/>
      <c r="AP131" s="157">
        <v>21</v>
      </c>
      <c r="AQ131" s="443"/>
      <c r="AR131" s="292">
        <f>IF(IF(ISBLANK(AP$106),0,VLOOKUP(AP131,RFR!$B$8:$I$108,VLOOKUP('Market Risk (Interest Rate_MD)'!AP$106,RC_Summary!$F$18:$G$24,2,0),0))&lt;0,0,IF(ISBLANK(AP$106),0,VLOOKUP(AP131,RFR!$B$8:$I$108,VLOOKUP('Market Risk (Interest Rate_MD)'!$L$106,RC_Summary!$F$18:$G$24,2,0),0)))</f>
        <v>0</v>
      </c>
      <c r="AS131" s="293">
        <f>RC_Summary!$D30</f>
        <v>0.25</v>
      </c>
      <c r="AT131" s="293">
        <f>RC_Summary!$C30</f>
        <v>-0.2</v>
      </c>
      <c r="AU131" s="294">
        <f t="shared" si="100"/>
        <v>0</v>
      </c>
      <c r="AV131" s="294">
        <f t="shared" si="101"/>
        <v>0</v>
      </c>
      <c r="AW131" s="305">
        <f t="shared" si="102"/>
        <v>0</v>
      </c>
      <c r="AX131" s="305">
        <f t="shared" si="103"/>
        <v>0</v>
      </c>
      <c r="AY131" s="69"/>
      <c r="AZ131" s="482">
        <v>21</v>
      </c>
      <c r="BA131" s="283"/>
      <c r="BB131" s="292">
        <f>IF(IF(ISBLANK(AZ$106),0,VLOOKUP(AZ131,RFR!$B$8:$I$108,VLOOKUP('Market Risk (Interest Rate_MD)'!AZ$106,RC_Summary!$F$18:$G$24,2,0),0))&lt;0,0,IF(ISBLANK(AZ$106),0,VLOOKUP(AZ131,RFR!$B$8:$I$108,VLOOKUP('Market Risk (Interest Rate_MD)'!$L$106,RC_Summary!$F$18:$G$24,2,0),0)))</f>
        <v>0</v>
      </c>
      <c r="BC131" s="293">
        <f>RC_Summary!$D30</f>
        <v>0.25</v>
      </c>
      <c r="BD131" s="293">
        <f>RC_Summary!$C30</f>
        <v>-0.2</v>
      </c>
      <c r="BE131" s="294">
        <f t="shared" si="104"/>
        <v>0</v>
      </c>
      <c r="BF131" s="294">
        <f t="shared" si="105"/>
        <v>0</v>
      </c>
      <c r="BG131" s="305">
        <f t="shared" si="106"/>
        <v>0</v>
      </c>
      <c r="BH131" s="305">
        <f t="shared" si="107"/>
        <v>0</v>
      </c>
      <c r="BI131" s="69"/>
      <c r="BJ131" s="157">
        <v>21</v>
      </c>
      <c r="BK131" s="283"/>
      <c r="BL131" s="292">
        <f>IF(IF(ISBLANK(BJ$106),0,VLOOKUP(BJ131,RFR!$B$8:$I$108,VLOOKUP('Market Risk (Interest Rate_MD)'!BJ$106,RC_Summary!$F$18:$G$24,2,0),0))&lt;0,0,IF(ISBLANK(BJ$106),0,VLOOKUP(BJ131,RFR!$B$8:$I$108,VLOOKUP('Market Risk (Interest Rate_MD)'!$L$106,RC_Summary!$F$18:$G$24,2,0),0)))</f>
        <v>0</v>
      </c>
      <c r="BM131" s="293">
        <f>RC_Summary!$D30</f>
        <v>0.25</v>
      </c>
      <c r="BN131" s="293">
        <f>RC_Summary!$C30</f>
        <v>-0.2</v>
      </c>
      <c r="BO131" s="294">
        <f t="shared" si="108"/>
        <v>0</v>
      </c>
      <c r="BP131" s="294">
        <f t="shared" si="109"/>
        <v>0</v>
      </c>
      <c r="BQ131" s="305">
        <f t="shared" si="110"/>
        <v>0</v>
      </c>
      <c r="BR131" s="305">
        <f t="shared" si="111"/>
        <v>0</v>
      </c>
      <c r="BS131" s="472"/>
      <c r="BT131" s="472"/>
      <c r="BU131" s="472"/>
      <c r="BV131" s="472"/>
      <c r="BW131" s="472"/>
      <c r="BX131" s="472"/>
      <c r="BY131" s="472"/>
      <c r="BZ131" s="472"/>
      <c r="CA131" s="472"/>
      <c r="CB131" s="472"/>
      <c r="CC131" s="472"/>
      <c r="CD131" s="472"/>
      <c r="CE131" s="472"/>
      <c r="CF131" s="472"/>
      <c r="CG131" s="472"/>
      <c r="CH131" s="472"/>
      <c r="CI131" s="472"/>
      <c r="CJ131" s="472"/>
      <c r="CK131" s="472"/>
      <c r="CL131" s="472"/>
      <c r="CM131" s="472"/>
      <c r="CN131" s="472"/>
      <c r="CO131" s="472"/>
      <c r="CP131" s="472"/>
      <c r="CQ131" s="472"/>
      <c r="CR131" s="472"/>
      <c r="CS131" s="472"/>
      <c r="CT131" s="472"/>
      <c r="CU131" s="472"/>
      <c r="CV131" s="472"/>
      <c r="CW131" s="472"/>
      <c r="CX131" s="472"/>
      <c r="CY131" s="472"/>
      <c r="CZ131" s="472"/>
      <c r="DA131" s="472"/>
      <c r="DB131" s="472"/>
      <c r="DC131" s="472"/>
      <c r="DD131" s="472"/>
      <c r="DE131" s="472"/>
      <c r="DF131" s="472"/>
      <c r="DG131" s="472"/>
      <c r="DH131" s="472"/>
      <c r="DI131" s="472"/>
      <c r="DJ131" s="472"/>
      <c r="DK131" s="472"/>
      <c r="DL131" s="472"/>
      <c r="DM131" s="472"/>
      <c r="DN131" s="472"/>
      <c r="DO131" s="472"/>
      <c r="DP131" s="472"/>
      <c r="DQ131" s="472"/>
      <c r="DR131" s="472"/>
      <c r="DS131" s="472"/>
      <c r="DT131" s="472"/>
      <c r="DU131" s="472"/>
      <c r="DV131" s="472"/>
      <c r="DW131" s="472"/>
      <c r="DX131" s="472"/>
      <c r="DY131" s="472"/>
      <c r="DZ131" s="472"/>
      <c r="EA131" s="472"/>
      <c r="EB131" s="472"/>
      <c r="EC131" s="472"/>
      <c r="ED131" s="472"/>
      <c r="EE131" s="472"/>
      <c r="EF131" s="472"/>
      <c r="EG131" s="472"/>
      <c r="EH131" s="472"/>
      <c r="EI131" s="472"/>
      <c r="EJ131" s="472"/>
      <c r="EK131" s="472"/>
      <c r="EL131" s="472"/>
      <c r="EM131" s="472"/>
      <c r="EN131" s="472"/>
      <c r="EO131" s="472"/>
      <c r="EP131" s="472"/>
      <c r="EQ131" s="472"/>
      <c r="ER131" s="472"/>
      <c r="ES131" s="472"/>
      <c r="ET131" s="472"/>
      <c r="EU131" s="472"/>
      <c r="EV131" s="472"/>
      <c r="EW131" s="472"/>
      <c r="EX131" s="472"/>
      <c r="EY131" s="472"/>
      <c r="EZ131" s="472"/>
      <c r="FA131" s="472"/>
      <c r="FB131" s="472"/>
      <c r="FC131" s="472"/>
      <c r="FD131" s="472"/>
      <c r="FE131" s="472"/>
      <c r="FF131" s="472"/>
      <c r="FG131" s="472"/>
      <c r="FH131" s="472"/>
      <c r="FI131" s="472"/>
      <c r="FJ131" s="472"/>
      <c r="FK131" s="472"/>
      <c r="FL131" s="472"/>
      <c r="FM131" s="472"/>
      <c r="FN131" s="472"/>
      <c r="FO131" s="472"/>
      <c r="FP131" s="472"/>
      <c r="FQ131" s="472"/>
      <c r="FR131" s="472"/>
      <c r="FS131" s="472"/>
      <c r="FT131" s="472"/>
      <c r="FU131" s="472"/>
      <c r="FV131" s="472"/>
      <c r="FW131" s="472"/>
      <c r="FX131" s="472"/>
      <c r="FY131" s="472"/>
      <c r="FZ131" s="472"/>
      <c r="GA131" s="472"/>
      <c r="GB131" s="472"/>
      <c r="GC131" s="472"/>
      <c r="GD131" s="472"/>
      <c r="GE131" s="472"/>
      <c r="GF131" s="472"/>
      <c r="GG131" s="472"/>
      <c r="GH131" s="472"/>
      <c r="GI131" s="472"/>
      <c r="GJ131" s="472"/>
      <c r="GK131" s="472"/>
      <c r="GL131" s="472"/>
      <c r="GM131" s="472"/>
      <c r="GN131" s="472"/>
      <c r="GO131" s="472"/>
      <c r="GP131" s="472"/>
      <c r="GQ131" s="472"/>
      <c r="GR131" s="472"/>
      <c r="GS131" s="472"/>
      <c r="GT131" s="472"/>
      <c r="GU131" s="472"/>
      <c r="GV131" s="472"/>
      <c r="GW131" s="472"/>
      <c r="GX131" s="472"/>
      <c r="GY131" s="472"/>
      <c r="GZ131" s="472"/>
      <c r="HA131" s="472"/>
      <c r="HB131" s="472"/>
      <c r="HC131" s="472"/>
      <c r="HD131" s="472"/>
      <c r="HE131" s="472"/>
      <c r="HF131" s="472"/>
      <c r="HG131" s="472"/>
      <c r="HH131" s="472"/>
      <c r="HI131" s="472"/>
      <c r="HJ131" s="472"/>
      <c r="HK131" s="472"/>
      <c r="HL131" s="472"/>
      <c r="HM131" s="472"/>
      <c r="HN131" s="472"/>
      <c r="HO131" s="472"/>
      <c r="HP131" s="472"/>
      <c r="HQ131" s="472"/>
      <c r="HR131" s="472"/>
      <c r="HS131" s="472"/>
      <c r="HT131" s="472"/>
      <c r="HU131" s="472"/>
      <c r="HV131" s="472"/>
      <c r="HW131" s="472"/>
      <c r="HX131" s="472"/>
      <c r="HY131" s="472"/>
      <c r="HZ131" s="472"/>
      <c r="IA131" s="472"/>
      <c r="IB131" s="472"/>
      <c r="IC131" s="472"/>
      <c r="ID131" s="472"/>
      <c r="IE131" s="472"/>
      <c r="IF131" s="472"/>
      <c r="IG131" s="472"/>
      <c r="IH131" s="472"/>
      <c r="II131" s="472"/>
      <c r="IJ131" s="472"/>
      <c r="IK131" s="472"/>
      <c r="IL131" s="472"/>
      <c r="IM131" s="472"/>
      <c r="IN131" s="472"/>
      <c r="IO131" s="472"/>
      <c r="IP131" s="472"/>
      <c r="IQ131" s="472"/>
      <c r="IR131" s="472"/>
      <c r="IS131" s="472"/>
      <c r="IT131" s="472"/>
      <c r="IU131" s="472"/>
      <c r="IV131" s="472"/>
      <c r="IW131" s="472"/>
      <c r="IX131" s="472"/>
      <c r="IY131" s="472"/>
      <c r="IZ131" s="472"/>
      <c r="JA131" s="472"/>
      <c r="JB131" s="472"/>
      <c r="JC131" s="472"/>
      <c r="JD131" s="472"/>
      <c r="JE131" s="472"/>
      <c r="JF131" s="472"/>
      <c r="JG131" s="472"/>
      <c r="JH131" s="472"/>
      <c r="JI131" s="472"/>
      <c r="JJ131" s="472"/>
      <c r="JK131" s="472"/>
      <c r="JL131" s="472"/>
      <c r="JM131" s="472"/>
      <c r="JN131" s="472"/>
      <c r="JO131" s="472"/>
      <c r="JP131" s="472"/>
      <c r="JQ131" s="472"/>
      <c r="JR131" s="472"/>
      <c r="JS131" s="472"/>
      <c r="JT131" s="472"/>
      <c r="JU131" s="472"/>
      <c r="JV131" s="472"/>
      <c r="JW131" s="472"/>
      <c r="JX131" s="472"/>
      <c r="JY131" s="472"/>
      <c r="JZ131" s="472"/>
      <c r="KA131" s="472"/>
      <c r="KB131" s="472"/>
      <c r="KC131" s="472"/>
      <c r="KD131" s="472"/>
      <c r="KE131" s="472"/>
      <c r="KF131" s="472"/>
      <c r="KG131" s="472"/>
      <c r="KH131" s="472"/>
      <c r="KI131" s="472"/>
      <c r="KJ131" s="472"/>
      <c r="KK131" s="472"/>
      <c r="KL131" s="472"/>
      <c r="KM131" s="472"/>
      <c r="KN131" s="472"/>
      <c r="KO131" s="472"/>
      <c r="KP131" s="472"/>
      <c r="KQ131" s="472"/>
      <c r="KR131" s="472"/>
      <c r="KS131" s="472"/>
      <c r="KT131" s="472"/>
      <c r="KU131" s="472"/>
      <c r="KV131" s="472"/>
      <c r="KW131" s="472"/>
      <c r="KX131" s="472"/>
      <c r="KY131" s="472"/>
      <c r="KZ131" s="472"/>
      <c r="LA131" s="472"/>
      <c r="LB131" s="472"/>
      <c r="LC131" s="472"/>
      <c r="LD131" s="472"/>
      <c r="LE131" s="472"/>
      <c r="LF131" s="472"/>
      <c r="LG131" s="472"/>
      <c r="LH131" s="472"/>
      <c r="LI131" s="472"/>
      <c r="LJ131" s="472"/>
      <c r="LK131" s="472"/>
      <c r="LL131" s="472"/>
      <c r="LM131" s="472"/>
      <c r="LN131" s="472"/>
      <c r="LO131" s="472"/>
      <c r="LP131" s="472"/>
      <c r="LQ131" s="472"/>
      <c r="LR131" s="472"/>
      <c r="LS131" s="472"/>
      <c r="LT131" s="472"/>
      <c r="LU131" s="472"/>
      <c r="LV131" s="472"/>
      <c r="LW131" s="472"/>
      <c r="LX131" s="472"/>
      <c r="LY131" s="472"/>
      <c r="LZ131" s="472"/>
      <c r="MA131" s="472"/>
      <c r="MB131" s="472"/>
      <c r="MC131" s="472"/>
      <c r="MD131" s="472"/>
      <c r="ME131" s="472"/>
      <c r="MF131" s="472"/>
      <c r="MG131" s="472"/>
      <c r="MH131" s="472"/>
      <c r="MI131" s="472"/>
      <c r="MJ131" s="472"/>
      <c r="MK131" s="472"/>
      <c r="ML131" s="472"/>
      <c r="MM131" s="472"/>
      <c r="MN131" s="472"/>
      <c r="MO131" s="472"/>
      <c r="MP131" s="472"/>
      <c r="MQ131" s="472"/>
      <c r="MR131" s="472"/>
      <c r="MS131" s="472"/>
      <c r="MT131" s="472"/>
      <c r="MU131" s="472"/>
      <c r="MV131" s="472"/>
      <c r="MW131" s="472"/>
      <c r="MX131" s="472"/>
      <c r="MY131" s="472"/>
      <c r="MZ131" s="472"/>
      <c r="NA131" s="472"/>
    </row>
    <row r="132" spans="1:365" s="305" customFormat="1" ht="12.65" customHeight="1" x14ac:dyDescent="0.3">
      <c r="A132" s="485"/>
      <c r="B132" s="478">
        <v>22</v>
      </c>
      <c r="C132" s="443"/>
      <c r="D132" s="292">
        <f>RFR!$C31</f>
        <v>0</v>
      </c>
      <c r="E132" s="293">
        <f>RC_Summary!$D31</f>
        <v>0.25</v>
      </c>
      <c r="F132" s="293">
        <f>RC_Summary!$C31</f>
        <v>-0.2</v>
      </c>
      <c r="G132" s="294">
        <f t="shared" si="84"/>
        <v>0</v>
      </c>
      <c r="H132" s="294">
        <f t="shared" si="85"/>
        <v>0</v>
      </c>
      <c r="I132" s="391">
        <f t="shared" si="86"/>
        <v>0</v>
      </c>
      <c r="J132" s="391">
        <f t="shared" si="87"/>
        <v>0</v>
      </c>
      <c r="K132" s="69"/>
      <c r="L132" s="157">
        <v>22</v>
      </c>
      <c r="M132" s="443"/>
      <c r="N132" s="292">
        <f>IF(IF(ISBLANK(L$106),0,VLOOKUP(L132,RFR!$B$8:$I$108,VLOOKUP('Market Risk (Interest Rate_MD)'!L$106,RC_Summary!$F$18:$G$24,2,0),0))&lt;0,0,IF(ISBLANK(L$106),0,VLOOKUP(L132,RFR!$B$8:$I$108,VLOOKUP('Market Risk (Interest Rate_MD)'!$L$106,RC_Summary!$F$18:$G$24,2,0),0)))</f>
        <v>0</v>
      </c>
      <c r="O132" s="293">
        <f>RC_Summary!$D31</f>
        <v>0.25</v>
      </c>
      <c r="P132" s="293">
        <f>RC_Summary!$C31</f>
        <v>-0.2</v>
      </c>
      <c r="Q132" s="294">
        <f t="shared" si="88"/>
        <v>0</v>
      </c>
      <c r="R132" s="294">
        <f t="shared" si="89"/>
        <v>0</v>
      </c>
      <c r="S132" s="305">
        <f t="shared" si="90"/>
        <v>0</v>
      </c>
      <c r="T132" s="305">
        <f t="shared" si="91"/>
        <v>0</v>
      </c>
      <c r="U132" s="69"/>
      <c r="V132" s="157">
        <v>22</v>
      </c>
      <c r="W132" s="443"/>
      <c r="X132" s="292">
        <f>IF(IF(ISBLANK(V$106),0,VLOOKUP(V132,RFR!$B$8:$I$108,VLOOKUP('Market Risk (Interest Rate_MD)'!V$106,RC_Summary!$F$18:$G$24,2,0),0))&lt;0,0,IF(ISBLANK(V$106),0,VLOOKUP(V132,RFR!$B$8:$I$108,VLOOKUP('Market Risk (Interest Rate_MD)'!$L$106,RC_Summary!$F$18:$G$24,2,0),0)))</f>
        <v>0</v>
      </c>
      <c r="Y132" s="293">
        <f>RC_Summary!$D31</f>
        <v>0.25</v>
      </c>
      <c r="Z132" s="293">
        <f>RC_Summary!$C31</f>
        <v>-0.2</v>
      </c>
      <c r="AA132" s="294">
        <f t="shared" si="92"/>
        <v>0</v>
      </c>
      <c r="AB132" s="294">
        <f t="shared" si="93"/>
        <v>0</v>
      </c>
      <c r="AC132" s="305">
        <f t="shared" si="94"/>
        <v>0</v>
      </c>
      <c r="AD132" s="305">
        <f t="shared" si="95"/>
        <v>0</v>
      </c>
      <c r="AE132" s="69"/>
      <c r="AF132" s="157">
        <v>22</v>
      </c>
      <c r="AG132" s="443"/>
      <c r="AH132" s="292">
        <f>IF(IF(ISBLANK(AF$106),0,VLOOKUP(AF132,RFR!$B$8:$I$108,VLOOKUP('Market Risk (Interest Rate_MD)'!AF$106,RC_Summary!$F$18:$G$24,2,0),0))&lt;0,0,IF(ISBLANK(AF$106),0,VLOOKUP(AF132,RFR!$B$8:$I$108,VLOOKUP('Market Risk (Interest Rate_MD)'!$L$106,RC_Summary!$F$18:$G$24,2,0),0)))</f>
        <v>0</v>
      </c>
      <c r="AI132" s="293">
        <f>RC_Summary!$D31</f>
        <v>0.25</v>
      </c>
      <c r="AJ132" s="293">
        <f>RC_Summary!$C31</f>
        <v>-0.2</v>
      </c>
      <c r="AK132" s="294">
        <f t="shared" si="96"/>
        <v>0</v>
      </c>
      <c r="AL132" s="294">
        <f t="shared" si="97"/>
        <v>0</v>
      </c>
      <c r="AM132" s="305">
        <f t="shared" si="98"/>
        <v>0</v>
      </c>
      <c r="AN132" s="305">
        <f t="shared" si="99"/>
        <v>0</v>
      </c>
      <c r="AO132" s="69"/>
      <c r="AP132" s="157">
        <v>22</v>
      </c>
      <c r="AQ132" s="443"/>
      <c r="AR132" s="292">
        <f>IF(IF(ISBLANK(AP$106),0,VLOOKUP(AP132,RFR!$B$8:$I$108,VLOOKUP('Market Risk (Interest Rate_MD)'!AP$106,RC_Summary!$F$18:$G$24,2,0),0))&lt;0,0,IF(ISBLANK(AP$106),0,VLOOKUP(AP132,RFR!$B$8:$I$108,VLOOKUP('Market Risk (Interest Rate_MD)'!$L$106,RC_Summary!$F$18:$G$24,2,0),0)))</f>
        <v>0</v>
      </c>
      <c r="AS132" s="293">
        <f>RC_Summary!$D31</f>
        <v>0.25</v>
      </c>
      <c r="AT132" s="293">
        <f>RC_Summary!$C31</f>
        <v>-0.2</v>
      </c>
      <c r="AU132" s="294">
        <f t="shared" si="100"/>
        <v>0</v>
      </c>
      <c r="AV132" s="294">
        <f t="shared" si="101"/>
        <v>0</v>
      </c>
      <c r="AW132" s="305">
        <f t="shared" si="102"/>
        <v>0</v>
      </c>
      <c r="AX132" s="305">
        <f t="shared" si="103"/>
        <v>0</v>
      </c>
      <c r="AY132" s="69"/>
      <c r="AZ132" s="482">
        <v>22</v>
      </c>
      <c r="BA132" s="283"/>
      <c r="BB132" s="292">
        <f>IF(IF(ISBLANK(AZ$106),0,VLOOKUP(AZ132,RFR!$B$8:$I$108,VLOOKUP('Market Risk (Interest Rate_MD)'!AZ$106,RC_Summary!$F$18:$G$24,2,0),0))&lt;0,0,IF(ISBLANK(AZ$106),0,VLOOKUP(AZ132,RFR!$B$8:$I$108,VLOOKUP('Market Risk (Interest Rate_MD)'!$L$106,RC_Summary!$F$18:$G$24,2,0),0)))</f>
        <v>0</v>
      </c>
      <c r="BC132" s="293">
        <f>RC_Summary!$D31</f>
        <v>0.25</v>
      </c>
      <c r="BD132" s="293">
        <f>RC_Summary!$C31</f>
        <v>-0.2</v>
      </c>
      <c r="BE132" s="294">
        <f t="shared" si="104"/>
        <v>0</v>
      </c>
      <c r="BF132" s="294">
        <f t="shared" si="105"/>
        <v>0</v>
      </c>
      <c r="BG132" s="305">
        <f t="shared" si="106"/>
        <v>0</v>
      </c>
      <c r="BH132" s="305">
        <f t="shared" si="107"/>
        <v>0</v>
      </c>
      <c r="BI132" s="69"/>
      <c r="BJ132" s="157">
        <v>22</v>
      </c>
      <c r="BK132" s="283"/>
      <c r="BL132" s="292">
        <f>IF(IF(ISBLANK(BJ$106),0,VLOOKUP(BJ132,RFR!$B$8:$I$108,VLOOKUP('Market Risk (Interest Rate_MD)'!BJ$106,RC_Summary!$F$18:$G$24,2,0),0))&lt;0,0,IF(ISBLANK(BJ$106),0,VLOOKUP(BJ132,RFR!$B$8:$I$108,VLOOKUP('Market Risk (Interest Rate_MD)'!$L$106,RC_Summary!$F$18:$G$24,2,0),0)))</f>
        <v>0</v>
      </c>
      <c r="BM132" s="293">
        <f>RC_Summary!$D31</f>
        <v>0.25</v>
      </c>
      <c r="BN132" s="293">
        <f>RC_Summary!$C31</f>
        <v>-0.2</v>
      </c>
      <c r="BO132" s="294">
        <f t="shared" si="108"/>
        <v>0</v>
      </c>
      <c r="BP132" s="294">
        <f t="shared" si="109"/>
        <v>0</v>
      </c>
      <c r="BQ132" s="305">
        <f t="shared" si="110"/>
        <v>0</v>
      </c>
      <c r="BR132" s="305">
        <f t="shared" si="111"/>
        <v>0</v>
      </c>
      <c r="BS132" s="472"/>
      <c r="BT132" s="472"/>
      <c r="BU132" s="472"/>
      <c r="BV132" s="472"/>
      <c r="BW132" s="472"/>
      <c r="BX132" s="472"/>
      <c r="BY132" s="472"/>
      <c r="BZ132" s="472"/>
      <c r="CA132" s="472"/>
      <c r="CB132" s="472"/>
      <c r="CC132" s="472"/>
      <c r="CD132" s="472"/>
      <c r="CE132" s="472"/>
      <c r="CF132" s="472"/>
      <c r="CG132" s="472"/>
      <c r="CH132" s="472"/>
      <c r="CI132" s="472"/>
      <c r="CJ132" s="472"/>
      <c r="CK132" s="472"/>
      <c r="CL132" s="472"/>
      <c r="CM132" s="472"/>
      <c r="CN132" s="472"/>
      <c r="CO132" s="472"/>
      <c r="CP132" s="472"/>
      <c r="CQ132" s="472"/>
      <c r="CR132" s="472"/>
      <c r="CS132" s="472"/>
      <c r="CT132" s="472"/>
      <c r="CU132" s="472"/>
      <c r="CV132" s="472"/>
      <c r="CW132" s="472"/>
      <c r="CX132" s="472"/>
      <c r="CY132" s="472"/>
      <c r="CZ132" s="472"/>
      <c r="DA132" s="472"/>
      <c r="DB132" s="472"/>
      <c r="DC132" s="472"/>
      <c r="DD132" s="472"/>
      <c r="DE132" s="472"/>
      <c r="DF132" s="472"/>
      <c r="DG132" s="472"/>
      <c r="DH132" s="472"/>
      <c r="DI132" s="472"/>
      <c r="DJ132" s="472"/>
      <c r="DK132" s="472"/>
      <c r="DL132" s="472"/>
      <c r="DM132" s="472"/>
      <c r="DN132" s="472"/>
      <c r="DO132" s="472"/>
      <c r="DP132" s="472"/>
      <c r="DQ132" s="472"/>
      <c r="DR132" s="472"/>
      <c r="DS132" s="472"/>
      <c r="DT132" s="472"/>
      <c r="DU132" s="472"/>
      <c r="DV132" s="472"/>
      <c r="DW132" s="472"/>
      <c r="DX132" s="472"/>
      <c r="DY132" s="472"/>
      <c r="DZ132" s="472"/>
      <c r="EA132" s="472"/>
      <c r="EB132" s="472"/>
      <c r="EC132" s="472"/>
      <c r="ED132" s="472"/>
      <c r="EE132" s="472"/>
      <c r="EF132" s="472"/>
      <c r="EG132" s="472"/>
      <c r="EH132" s="472"/>
      <c r="EI132" s="472"/>
      <c r="EJ132" s="472"/>
      <c r="EK132" s="472"/>
      <c r="EL132" s="472"/>
      <c r="EM132" s="472"/>
      <c r="EN132" s="472"/>
      <c r="EO132" s="472"/>
      <c r="EP132" s="472"/>
      <c r="EQ132" s="472"/>
      <c r="ER132" s="472"/>
      <c r="ES132" s="472"/>
      <c r="ET132" s="472"/>
      <c r="EU132" s="472"/>
      <c r="EV132" s="472"/>
      <c r="EW132" s="472"/>
      <c r="EX132" s="472"/>
      <c r="EY132" s="472"/>
      <c r="EZ132" s="472"/>
      <c r="FA132" s="472"/>
      <c r="FB132" s="472"/>
      <c r="FC132" s="472"/>
      <c r="FD132" s="472"/>
      <c r="FE132" s="472"/>
      <c r="FF132" s="472"/>
      <c r="FG132" s="472"/>
      <c r="FH132" s="472"/>
      <c r="FI132" s="472"/>
      <c r="FJ132" s="472"/>
      <c r="FK132" s="472"/>
      <c r="FL132" s="472"/>
      <c r="FM132" s="472"/>
      <c r="FN132" s="472"/>
      <c r="FO132" s="472"/>
      <c r="FP132" s="472"/>
      <c r="FQ132" s="472"/>
      <c r="FR132" s="472"/>
      <c r="FS132" s="472"/>
      <c r="FT132" s="472"/>
      <c r="FU132" s="472"/>
      <c r="FV132" s="472"/>
      <c r="FW132" s="472"/>
      <c r="FX132" s="472"/>
      <c r="FY132" s="472"/>
      <c r="FZ132" s="472"/>
      <c r="GA132" s="472"/>
      <c r="GB132" s="472"/>
      <c r="GC132" s="472"/>
      <c r="GD132" s="472"/>
      <c r="GE132" s="472"/>
      <c r="GF132" s="472"/>
      <c r="GG132" s="472"/>
      <c r="GH132" s="472"/>
      <c r="GI132" s="472"/>
      <c r="GJ132" s="472"/>
      <c r="GK132" s="472"/>
      <c r="GL132" s="472"/>
      <c r="GM132" s="472"/>
      <c r="GN132" s="472"/>
      <c r="GO132" s="472"/>
      <c r="GP132" s="472"/>
      <c r="GQ132" s="472"/>
      <c r="GR132" s="472"/>
      <c r="GS132" s="472"/>
      <c r="GT132" s="472"/>
      <c r="GU132" s="472"/>
      <c r="GV132" s="472"/>
      <c r="GW132" s="472"/>
      <c r="GX132" s="472"/>
      <c r="GY132" s="472"/>
      <c r="GZ132" s="472"/>
      <c r="HA132" s="472"/>
      <c r="HB132" s="472"/>
      <c r="HC132" s="472"/>
      <c r="HD132" s="472"/>
      <c r="HE132" s="472"/>
      <c r="HF132" s="472"/>
      <c r="HG132" s="472"/>
      <c r="HH132" s="472"/>
      <c r="HI132" s="472"/>
      <c r="HJ132" s="472"/>
      <c r="HK132" s="472"/>
      <c r="HL132" s="472"/>
      <c r="HM132" s="472"/>
      <c r="HN132" s="472"/>
      <c r="HO132" s="472"/>
      <c r="HP132" s="472"/>
      <c r="HQ132" s="472"/>
      <c r="HR132" s="472"/>
      <c r="HS132" s="472"/>
      <c r="HT132" s="472"/>
      <c r="HU132" s="472"/>
      <c r="HV132" s="472"/>
      <c r="HW132" s="472"/>
      <c r="HX132" s="472"/>
      <c r="HY132" s="472"/>
      <c r="HZ132" s="472"/>
      <c r="IA132" s="472"/>
      <c r="IB132" s="472"/>
      <c r="IC132" s="472"/>
      <c r="ID132" s="472"/>
      <c r="IE132" s="472"/>
      <c r="IF132" s="472"/>
      <c r="IG132" s="472"/>
      <c r="IH132" s="472"/>
      <c r="II132" s="472"/>
      <c r="IJ132" s="472"/>
      <c r="IK132" s="472"/>
      <c r="IL132" s="472"/>
      <c r="IM132" s="472"/>
      <c r="IN132" s="472"/>
      <c r="IO132" s="472"/>
      <c r="IP132" s="472"/>
      <c r="IQ132" s="472"/>
      <c r="IR132" s="472"/>
      <c r="IS132" s="472"/>
      <c r="IT132" s="472"/>
      <c r="IU132" s="472"/>
      <c r="IV132" s="472"/>
      <c r="IW132" s="472"/>
      <c r="IX132" s="472"/>
      <c r="IY132" s="472"/>
      <c r="IZ132" s="472"/>
      <c r="JA132" s="472"/>
      <c r="JB132" s="472"/>
      <c r="JC132" s="472"/>
      <c r="JD132" s="472"/>
      <c r="JE132" s="472"/>
      <c r="JF132" s="472"/>
      <c r="JG132" s="472"/>
      <c r="JH132" s="472"/>
      <c r="JI132" s="472"/>
      <c r="JJ132" s="472"/>
      <c r="JK132" s="472"/>
      <c r="JL132" s="472"/>
      <c r="JM132" s="472"/>
      <c r="JN132" s="472"/>
      <c r="JO132" s="472"/>
      <c r="JP132" s="472"/>
      <c r="JQ132" s="472"/>
      <c r="JR132" s="472"/>
      <c r="JS132" s="472"/>
      <c r="JT132" s="472"/>
      <c r="JU132" s="472"/>
      <c r="JV132" s="472"/>
      <c r="JW132" s="472"/>
      <c r="JX132" s="472"/>
      <c r="JY132" s="472"/>
      <c r="JZ132" s="472"/>
      <c r="KA132" s="472"/>
      <c r="KB132" s="472"/>
      <c r="KC132" s="472"/>
      <c r="KD132" s="472"/>
      <c r="KE132" s="472"/>
      <c r="KF132" s="472"/>
      <c r="KG132" s="472"/>
      <c r="KH132" s="472"/>
      <c r="KI132" s="472"/>
      <c r="KJ132" s="472"/>
      <c r="KK132" s="472"/>
      <c r="KL132" s="472"/>
      <c r="KM132" s="472"/>
      <c r="KN132" s="472"/>
      <c r="KO132" s="472"/>
      <c r="KP132" s="472"/>
      <c r="KQ132" s="472"/>
      <c r="KR132" s="472"/>
      <c r="KS132" s="472"/>
      <c r="KT132" s="472"/>
      <c r="KU132" s="472"/>
      <c r="KV132" s="472"/>
      <c r="KW132" s="472"/>
      <c r="KX132" s="472"/>
      <c r="KY132" s="472"/>
      <c r="KZ132" s="472"/>
      <c r="LA132" s="472"/>
      <c r="LB132" s="472"/>
      <c r="LC132" s="472"/>
      <c r="LD132" s="472"/>
      <c r="LE132" s="472"/>
      <c r="LF132" s="472"/>
      <c r="LG132" s="472"/>
      <c r="LH132" s="472"/>
      <c r="LI132" s="472"/>
      <c r="LJ132" s="472"/>
      <c r="LK132" s="472"/>
      <c r="LL132" s="472"/>
      <c r="LM132" s="472"/>
      <c r="LN132" s="472"/>
      <c r="LO132" s="472"/>
      <c r="LP132" s="472"/>
      <c r="LQ132" s="472"/>
      <c r="LR132" s="472"/>
      <c r="LS132" s="472"/>
      <c r="LT132" s="472"/>
      <c r="LU132" s="472"/>
      <c r="LV132" s="472"/>
      <c r="LW132" s="472"/>
      <c r="LX132" s="472"/>
      <c r="LY132" s="472"/>
      <c r="LZ132" s="472"/>
      <c r="MA132" s="472"/>
      <c r="MB132" s="472"/>
      <c r="MC132" s="472"/>
      <c r="MD132" s="472"/>
      <c r="ME132" s="472"/>
      <c r="MF132" s="472"/>
      <c r="MG132" s="472"/>
      <c r="MH132" s="472"/>
      <c r="MI132" s="472"/>
      <c r="MJ132" s="472"/>
      <c r="MK132" s="472"/>
      <c r="ML132" s="472"/>
      <c r="MM132" s="472"/>
      <c r="MN132" s="472"/>
      <c r="MO132" s="472"/>
      <c r="MP132" s="472"/>
      <c r="MQ132" s="472"/>
      <c r="MR132" s="472"/>
      <c r="MS132" s="472"/>
      <c r="MT132" s="472"/>
      <c r="MU132" s="472"/>
      <c r="MV132" s="472"/>
      <c r="MW132" s="472"/>
      <c r="MX132" s="472"/>
      <c r="MY132" s="472"/>
      <c r="MZ132" s="472"/>
      <c r="NA132" s="472"/>
    </row>
    <row r="133" spans="1:365" s="305" customFormat="1" ht="12.65" customHeight="1" x14ac:dyDescent="0.3">
      <c r="A133" s="485"/>
      <c r="B133" s="478">
        <v>23</v>
      </c>
      <c r="C133" s="443"/>
      <c r="D133" s="292">
        <f>RFR!$C32</f>
        <v>0</v>
      </c>
      <c r="E133" s="293">
        <f>RC_Summary!$D32</f>
        <v>0.25</v>
      </c>
      <c r="F133" s="293">
        <f>RC_Summary!$C32</f>
        <v>-0.2</v>
      </c>
      <c r="G133" s="294">
        <f t="shared" si="84"/>
        <v>0</v>
      </c>
      <c r="H133" s="294">
        <f t="shared" si="85"/>
        <v>0</v>
      </c>
      <c r="I133" s="391">
        <f t="shared" si="86"/>
        <v>0</v>
      </c>
      <c r="J133" s="391">
        <f t="shared" si="87"/>
        <v>0</v>
      </c>
      <c r="K133" s="69"/>
      <c r="L133" s="157">
        <v>23</v>
      </c>
      <c r="M133" s="443"/>
      <c r="N133" s="292">
        <f>IF(IF(ISBLANK(L$106),0,VLOOKUP(L133,RFR!$B$8:$I$108,VLOOKUP('Market Risk (Interest Rate_MD)'!L$106,RC_Summary!$F$18:$G$24,2,0),0))&lt;0,0,IF(ISBLANK(L$106),0,VLOOKUP(L133,RFR!$B$8:$I$108,VLOOKUP('Market Risk (Interest Rate_MD)'!$L$106,RC_Summary!$F$18:$G$24,2,0),0)))</f>
        <v>0</v>
      </c>
      <c r="O133" s="293">
        <f>RC_Summary!$D32</f>
        <v>0.25</v>
      </c>
      <c r="P133" s="293">
        <f>RC_Summary!$C32</f>
        <v>-0.2</v>
      </c>
      <c r="Q133" s="294">
        <f t="shared" si="88"/>
        <v>0</v>
      </c>
      <c r="R133" s="294">
        <f t="shared" si="89"/>
        <v>0</v>
      </c>
      <c r="S133" s="305">
        <f t="shared" si="90"/>
        <v>0</v>
      </c>
      <c r="T133" s="305">
        <f t="shared" si="91"/>
        <v>0</v>
      </c>
      <c r="U133" s="69"/>
      <c r="V133" s="157">
        <v>23</v>
      </c>
      <c r="W133" s="443"/>
      <c r="X133" s="292">
        <f>IF(IF(ISBLANK(V$106),0,VLOOKUP(V133,RFR!$B$8:$I$108,VLOOKUP('Market Risk (Interest Rate_MD)'!V$106,RC_Summary!$F$18:$G$24,2,0),0))&lt;0,0,IF(ISBLANK(V$106),0,VLOOKUP(V133,RFR!$B$8:$I$108,VLOOKUP('Market Risk (Interest Rate_MD)'!$L$106,RC_Summary!$F$18:$G$24,2,0),0)))</f>
        <v>0</v>
      </c>
      <c r="Y133" s="293">
        <f>RC_Summary!$D32</f>
        <v>0.25</v>
      </c>
      <c r="Z133" s="293">
        <f>RC_Summary!$C32</f>
        <v>-0.2</v>
      </c>
      <c r="AA133" s="294">
        <f t="shared" si="92"/>
        <v>0</v>
      </c>
      <c r="AB133" s="294">
        <f t="shared" si="93"/>
        <v>0</v>
      </c>
      <c r="AC133" s="305">
        <f t="shared" si="94"/>
        <v>0</v>
      </c>
      <c r="AD133" s="305">
        <f t="shared" si="95"/>
        <v>0</v>
      </c>
      <c r="AE133" s="69"/>
      <c r="AF133" s="157">
        <v>23</v>
      </c>
      <c r="AG133" s="443"/>
      <c r="AH133" s="292">
        <f>IF(IF(ISBLANK(AF$106),0,VLOOKUP(AF133,RFR!$B$8:$I$108,VLOOKUP('Market Risk (Interest Rate_MD)'!AF$106,RC_Summary!$F$18:$G$24,2,0),0))&lt;0,0,IF(ISBLANK(AF$106),0,VLOOKUP(AF133,RFR!$B$8:$I$108,VLOOKUP('Market Risk (Interest Rate_MD)'!$L$106,RC_Summary!$F$18:$G$24,2,0),0)))</f>
        <v>0</v>
      </c>
      <c r="AI133" s="293">
        <f>RC_Summary!$D32</f>
        <v>0.25</v>
      </c>
      <c r="AJ133" s="293">
        <f>RC_Summary!$C32</f>
        <v>-0.2</v>
      </c>
      <c r="AK133" s="294">
        <f t="shared" si="96"/>
        <v>0</v>
      </c>
      <c r="AL133" s="294">
        <f t="shared" si="97"/>
        <v>0</v>
      </c>
      <c r="AM133" s="305">
        <f t="shared" si="98"/>
        <v>0</v>
      </c>
      <c r="AN133" s="305">
        <f t="shared" si="99"/>
        <v>0</v>
      </c>
      <c r="AO133" s="69"/>
      <c r="AP133" s="157">
        <v>23</v>
      </c>
      <c r="AQ133" s="443"/>
      <c r="AR133" s="292">
        <f>IF(IF(ISBLANK(AP$106),0,VLOOKUP(AP133,RFR!$B$8:$I$108,VLOOKUP('Market Risk (Interest Rate_MD)'!AP$106,RC_Summary!$F$18:$G$24,2,0),0))&lt;0,0,IF(ISBLANK(AP$106),0,VLOOKUP(AP133,RFR!$B$8:$I$108,VLOOKUP('Market Risk (Interest Rate_MD)'!$L$106,RC_Summary!$F$18:$G$24,2,0),0)))</f>
        <v>0</v>
      </c>
      <c r="AS133" s="293">
        <f>RC_Summary!$D32</f>
        <v>0.25</v>
      </c>
      <c r="AT133" s="293">
        <f>RC_Summary!$C32</f>
        <v>-0.2</v>
      </c>
      <c r="AU133" s="294">
        <f t="shared" si="100"/>
        <v>0</v>
      </c>
      <c r="AV133" s="294">
        <f t="shared" si="101"/>
        <v>0</v>
      </c>
      <c r="AW133" s="305">
        <f t="shared" si="102"/>
        <v>0</v>
      </c>
      <c r="AX133" s="305">
        <f t="shared" si="103"/>
        <v>0</v>
      </c>
      <c r="AY133" s="69"/>
      <c r="AZ133" s="482">
        <v>23</v>
      </c>
      <c r="BA133" s="283"/>
      <c r="BB133" s="292">
        <f>IF(IF(ISBLANK(AZ$106),0,VLOOKUP(AZ133,RFR!$B$8:$I$108,VLOOKUP('Market Risk (Interest Rate_MD)'!AZ$106,RC_Summary!$F$18:$G$24,2,0),0))&lt;0,0,IF(ISBLANK(AZ$106),0,VLOOKUP(AZ133,RFR!$B$8:$I$108,VLOOKUP('Market Risk (Interest Rate_MD)'!$L$106,RC_Summary!$F$18:$G$24,2,0),0)))</f>
        <v>0</v>
      </c>
      <c r="BC133" s="293">
        <f>RC_Summary!$D32</f>
        <v>0.25</v>
      </c>
      <c r="BD133" s="293">
        <f>RC_Summary!$C32</f>
        <v>-0.2</v>
      </c>
      <c r="BE133" s="294">
        <f t="shared" si="104"/>
        <v>0</v>
      </c>
      <c r="BF133" s="294">
        <f t="shared" si="105"/>
        <v>0</v>
      </c>
      <c r="BG133" s="305">
        <f t="shared" si="106"/>
        <v>0</v>
      </c>
      <c r="BH133" s="305">
        <f t="shared" si="107"/>
        <v>0</v>
      </c>
      <c r="BI133" s="69"/>
      <c r="BJ133" s="157">
        <v>23</v>
      </c>
      <c r="BK133" s="283"/>
      <c r="BL133" s="292">
        <f>IF(IF(ISBLANK(BJ$106),0,VLOOKUP(BJ133,RFR!$B$8:$I$108,VLOOKUP('Market Risk (Interest Rate_MD)'!BJ$106,RC_Summary!$F$18:$G$24,2,0),0))&lt;0,0,IF(ISBLANK(BJ$106),0,VLOOKUP(BJ133,RFR!$B$8:$I$108,VLOOKUP('Market Risk (Interest Rate_MD)'!$L$106,RC_Summary!$F$18:$G$24,2,0),0)))</f>
        <v>0</v>
      </c>
      <c r="BM133" s="293">
        <f>RC_Summary!$D32</f>
        <v>0.25</v>
      </c>
      <c r="BN133" s="293">
        <f>RC_Summary!$C32</f>
        <v>-0.2</v>
      </c>
      <c r="BO133" s="294">
        <f t="shared" si="108"/>
        <v>0</v>
      </c>
      <c r="BP133" s="294">
        <f t="shared" si="109"/>
        <v>0</v>
      </c>
      <c r="BQ133" s="305">
        <f t="shared" si="110"/>
        <v>0</v>
      </c>
      <c r="BR133" s="305">
        <f t="shared" si="111"/>
        <v>0</v>
      </c>
      <c r="BS133" s="472"/>
      <c r="BT133" s="472"/>
      <c r="BU133" s="472"/>
      <c r="BV133" s="472"/>
      <c r="BW133" s="472"/>
      <c r="BX133" s="472"/>
      <c r="BY133" s="472"/>
      <c r="BZ133" s="472"/>
      <c r="CA133" s="472"/>
      <c r="CB133" s="472"/>
      <c r="CC133" s="472"/>
      <c r="CD133" s="472"/>
      <c r="CE133" s="472"/>
      <c r="CF133" s="472"/>
      <c r="CG133" s="472"/>
      <c r="CH133" s="472"/>
      <c r="CI133" s="472"/>
      <c r="CJ133" s="472"/>
      <c r="CK133" s="472"/>
      <c r="CL133" s="472"/>
      <c r="CM133" s="472"/>
      <c r="CN133" s="472"/>
      <c r="CO133" s="472"/>
      <c r="CP133" s="472"/>
      <c r="CQ133" s="472"/>
      <c r="CR133" s="472"/>
      <c r="CS133" s="472"/>
      <c r="CT133" s="472"/>
      <c r="CU133" s="472"/>
      <c r="CV133" s="472"/>
      <c r="CW133" s="472"/>
      <c r="CX133" s="472"/>
      <c r="CY133" s="472"/>
      <c r="CZ133" s="472"/>
      <c r="DA133" s="472"/>
      <c r="DB133" s="472"/>
      <c r="DC133" s="472"/>
      <c r="DD133" s="472"/>
      <c r="DE133" s="472"/>
      <c r="DF133" s="472"/>
      <c r="DG133" s="472"/>
      <c r="DH133" s="472"/>
      <c r="DI133" s="472"/>
      <c r="DJ133" s="472"/>
      <c r="DK133" s="472"/>
      <c r="DL133" s="472"/>
      <c r="DM133" s="472"/>
      <c r="DN133" s="472"/>
      <c r="DO133" s="472"/>
      <c r="DP133" s="472"/>
      <c r="DQ133" s="472"/>
      <c r="DR133" s="472"/>
      <c r="DS133" s="472"/>
      <c r="DT133" s="472"/>
      <c r="DU133" s="472"/>
      <c r="DV133" s="472"/>
      <c r="DW133" s="472"/>
      <c r="DX133" s="472"/>
      <c r="DY133" s="472"/>
      <c r="DZ133" s="472"/>
      <c r="EA133" s="472"/>
      <c r="EB133" s="472"/>
      <c r="EC133" s="472"/>
      <c r="ED133" s="472"/>
      <c r="EE133" s="472"/>
      <c r="EF133" s="472"/>
      <c r="EG133" s="472"/>
      <c r="EH133" s="472"/>
      <c r="EI133" s="472"/>
      <c r="EJ133" s="472"/>
      <c r="EK133" s="472"/>
      <c r="EL133" s="472"/>
      <c r="EM133" s="472"/>
      <c r="EN133" s="472"/>
      <c r="EO133" s="472"/>
      <c r="EP133" s="472"/>
      <c r="EQ133" s="472"/>
      <c r="ER133" s="472"/>
      <c r="ES133" s="472"/>
      <c r="ET133" s="472"/>
      <c r="EU133" s="472"/>
      <c r="EV133" s="472"/>
      <c r="EW133" s="472"/>
      <c r="EX133" s="472"/>
      <c r="EY133" s="472"/>
      <c r="EZ133" s="472"/>
      <c r="FA133" s="472"/>
      <c r="FB133" s="472"/>
      <c r="FC133" s="472"/>
      <c r="FD133" s="472"/>
      <c r="FE133" s="472"/>
      <c r="FF133" s="472"/>
      <c r="FG133" s="472"/>
      <c r="FH133" s="472"/>
      <c r="FI133" s="472"/>
      <c r="FJ133" s="472"/>
      <c r="FK133" s="472"/>
      <c r="FL133" s="472"/>
      <c r="FM133" s="472"/>
      <c r="FN133" s="472"/>
      <c r="FO133" s="472"/>
      <c r="FP133" s="472"/>
      <c r="FQ133" s="472"/>
      <c r="FR133" s="472"/>
      <c r="FS133" s="472"/>
      <c r="FT133" s="472"/>
      <c r="FU133" s="472"/>
      <c r="FV133" s="472"/>
      <c r="FW133" s="472"/>
      <c r="FX133" s="472"/>
      <c r="FY133" s="472"/>
      <c r="FZ133" s="472"/>
      <c r="GA133" s="472"/>
      <c r="GB133" s="472"/>
      <c r="GC133" s="472"/>
      <c r="GD133" s="472"/>
      <c r="GE133" s="472"/>
      <c r="GF133" s="472"/>
      <c r="GG133" s="472"/>
      <c r="GH133" s="472"/>
      <c r="GI133" s="472"/>
      <c r="GJ133" s="472"/>
      <c r="GK133" s="472"/>
      <c r="GL133" s="472"/>
      <c r="GM133" s="472"/>
      <c r="GN133" s="472"/>
      <c r="GO133" s="472"/>
      <c r="GP133" s="472"/>
      <c r="GQ133" s="472"/>
      <c r="GR133" s="472"/>
      <c r="GS133" s="472"/>
      <c r="GT133" s="472"/>
      <c r="GU133" s="472"/>
      <c r="GV133" s="472"/>
      <c r="GW133" s="472"/>
      <c r="GX133" s="472"/>
      <c r="GY133" s="472"/>
      <c r="GZ133" s="472"/>
      <c r="HA133" s="472"/>
      <c r="HB133" s="472"/>
      <c r="HC133" s="472"/>
      <c r="HD133" s="472"/>
      <c r="HE133" s="472"/>
      <c r="HF133" s="472"/>
      <c r="HG133" s="472"/>
      <c r="HH133" s="472"/>
      <c r="HI133" s="472"/>
      <c r="HJ133" s="472"/>
      <c r="HK133" s="472"/>
      <c r="HL133" s="472"/>
      <c r="HM133" s="472"/>
      <c r="HN133" s="472"/>
      <c r="HO133" s="472"/>
      <c r="HP133" s="472"/>
      <c r="HQ133" s="472"/>
      <c r="HR133" s="472"/>
      <c r="HS133" s="472"/>
      <c r="HT133" s="472"/>
      <c r="HU133" s="472"/>
      <c r="HV133" s="472"/>
      <c r="HW133" s="472"/>
      <c r="HX133" s="472"/>
      <c r="HY133" s="472"/>
      <c r="HZ133" s="472"/>
      <c r="IA133" s="472"/>
      <c r="IB133" s="472"/>
      <c r="IC133" s="472"/>
      <c r="ID133" s="472"/>
      <c r="IE133" s="472"/>
      <c r="IF133" s="472"/>
      <c r="IG133" s="472"/>
      <c r="IH133" s="472"/>
      <c r="II133" s="472"/>
      <c r="IJ133" s="472"/>
      <c r="IK133" s="472"/>
      <c r="IL133" s="472"/>
      <c r="IM133" s="472"/>
      <c r="IN133" s="472"/>
      <c r="IO133" s="472"/>
      <c r="IP133" s="472"/>
      <c r="IQ133" s="472"/>
      <c r="IR133" s="472"/>
      <c r="IS133" s="472"/>
      <c r="IT133" s="472"/>
      <c r="IU133" s="472"/>
      <c r="IV133" s="472"/>
      <c r="IW133" s="472"/>
      <c r="IX133" s="472"/>
      <c r="IY133" s="472"/>
      <c r="IZ133" s="472"/>
      <c r="JA133" s="472"/>
      <c r="JB133" s="472"/>
      <c r="JC133" s="472"/>
      <c r="JD133" s="472"/>
      <c r="JE133" s="472"/>
      <c r="JF133" s="472"/>
      <c r="JG133" s="472"/>
      <c r="JH133" s="472"/>
      <c r="JI133" s="472"/>
      <c r="JJ133" s="472"/>
      <c r="JK133" s="472"/>
      <c r="JL133" s="472"/>
      <c r="JM133" s="472"/>
      <c r="JN133" s="472"/>
      <c r="JO133" s="472"/>
      <c r="JP133" s="472"/>
      <c r="JQ133" s="472"/>
      <c r="JR133" s="472"/>
      <c r="JS133" s="472"/>
      <c r="JT133" s="472"/>
      <c r="JU133" s="472"/>
      <c r="JV133" s="472"/>
      <c r="JW133" s="472"/>
      <c r="JX133" s="472"/>
      <c r="JY133" s="472"/>
      <c r="JZ133" s="472"/>
      <c r="KA133" s="472"/>
      <c r="KB133" s="472"/>
      <c r="KC133" s="472"/>
      <c r="KD133" s="472"/>
      <c r="KE133" s="472"/>
      <c r="KF133" s="472"/>
      <c r="KG133" s="472"/>
      <c r="KH133" s="472"/>
      <c r="KI133" s="472"/>
      <c r="KJ133" s="472"/>
      <c r="KK133" s="472"/>
      <c r="KL133" s="472"/>
      <c r="KM133" s="472"/>
      <c r="KN133" s="472"/>
      <c r="KO133" s="472"/>
      <c r="KP133" s="472"/>
      <c r="KQ133" s="472"/>
      <c r="KR133" s="472"/>
      <c r="KS133" s="472"/>
      <c r="KT133" s="472"/>
      <c r="KU133" s="472"/>
      <c r="KV133" s="472"/>
      <c r="KW133" s="472"/>
      <c r="KX133" s="472"/>
      <c r="KY133" s="472"/>
      <c r="KZ133" s="472"/>
      <c r="LA133" s="472"/>
      <c r="LB133" s="472"/>
      <c r="LC133" s="472"/>
      <c r="LD133" s="472"/>
      <c r="LE133" s="472"/>
      <c r="LF133" s="472"/>
      <c r="LG133" s="472"/>
      <c r="LH133" s="472"/>
      <c r="LI133" s="472"/>
      <c r="LJ133" s="472"/>
      <c r="LK133" s="472"/>
      <c r="LL133" s="472"/>
      <c r="LM133" s="472"/>
      <c r="LN133" s="472"/>
      <c r="LO133" s="472"/>
      <c r="LP133" s="472"/>
      <c r="LQ133" s="472"/>
      <c r="LR133" s="472"/>
      <c r="LS133" s="472"/>
      <c r="LT133" s="472"/>
      <c r="LU133" s="472"/>
      <c r="LV133" s="472"/>
      <c r="LW133" s="472"/>
      <c r="LX133" s="472"/>
      <c r="LY133" s="472"/>
      <c r="LZ133" s="472"/>
      <c r="MA133" s="472"/>
      <c r="MB133" s="472"/>
      <c r="MC133" s="472"/>
      <c r="MD133" s="472"/>
      <c r="ME133" s="472"/>
      <c r="MF133" s="472"/>
      <c r="MG133" s="472"/>
      <c r="MH133" s="472"/>
      <c r="MI133" s="472"/>
      <c r="MJ133" s="472"/>
      <c r="MK133" s="472"/>
      <c r="ML133" s="472"/>
      <c r="MM133" s="472"/>
      <c r="MN133" s="472"/>
      <c r="MO133" s="472"/>
      <c r="MP133" s="472"/>
      <c r="MQ133" s="472"/>
      <c r="MR133" s="472"/>
      <c r="MS133" s="472"/>
      <c r="MT133" s="472"/>
      <c r="MU133" s="472"/>
      <c r="MV133" s="472"/>
      <c r="MW133" s="472"/>
      <c r="MX133" s="472"/>
      <c r="MY133" s="472"/>
      <c r="MZ133" s="472"/>
      <c r="NA133" s="472"/>
    </row>
    <row r="134" spans="1:365" s="305" customFormat="1" ht="12.65" customHeight="1" x14ac:dyDescent="0.3">
      <c r="A134" s="485"/>
      <c r="B134" s="478">
        <v>24</v>
      </c>
      <c r="C134" s="443"/>
      <c r="D134" s="292">
        <f>RFR!$C33</f>
        <v>0</v>
      </c>
      <c r="E134" s="293">
        <f>RC_Summary!$D33</f>
        <v>0.25</v>
      </c>
      <c r="F134" s="293">
        <f>RC_Summary!$C33</f>
        <v>-0.2</v>
      </c>
      <c r="G134" s="294">
        <f t="shared" si="84"/>
        <v>0</v>
      </c>
      <c r="H134" s="294">
        <f t="shared" si="85"/>
        <v>0</v>
      </c>
      <c r="I134" s="391">
        <f t="shared" si="86"/>
        <v>0</v>
      </c>
      <c r="J134" s="391">
        <f t="shared" si="87"/>
        <v>0</v>
      </c>
      <c r="K134" s="69"/>
      <c r="L134" s="157">
        <v>24</v>
      </c>
      <c r="M134" s="443"/>
      <c r="N134" s="292">
        <f>IF(IF(ISBLANK(L$106),0,VLOOKUP(L134,RFR!$B$8:$I$108,VLOOKUP('Market Risk (Interest Rate_MD)'!L$106,RC_Summary!$F$18:$G$24,2,0),0))&lt;0,0,IF(ISBLANK(L$106),0,VLOOKUP(L134,RFR!$B$8:$I$108,VLOOKUP('Market Risk (Interest Rate_MD)'!$L$106,RC_Summary!$F$18:$G$24,2,0),0)))</f>
        <v>0</v>
      </c>
      <c r="O134" s="293">
        <f>RC_Summary!$D33</f>
        <v>0.25</v>
      </c>
      <c r="P134" s="293">
        <f>RC_Summary!$C33</f>
        <v>-0.2</v>
      </c>
      <c r="Q134" s="294">
        <f t="shared" si="88"/>
        <v>0</v>
      </c>
      <c r="R134" s="294">
        <f t="shared" si="89"/>
        <v>0</v>
      </c>
      <c r="S134" s="305">
        <f t="shared" si="90"/>
        <v>0</v>
      </c>
      <c r="T134" s="305">
        <f t="shared" si="91"/>
        <v>0</v>
      </c>
      <c r="U134" s="69"/>
      <c r="V134" s="157">
        <v>24</v>
      </c>
      <c r="W134" s="443"/>
      <c r="X134" s="292">
        <f>IF(IF(ISBLANK(V$106),0,VLOOKUP(V134,RFR!$B$8:$I$108,VLOOKUP('Market Risk (Interest Rate_MD)'!V$106,RC_Summary!$F$18:$G$24,2,0),0))&lt;0,0,IF(ISBLANK(V$106),0,VLOOKUP(V134,RFR!$B$8:$I$108,VLOOKUP('Market Risk (Interest Rate_MD)'!$L$106,RC_Summary!$F$18:$G$24,2,0),0)))</f>
        <v>0</v>
      </c>
      <c r="Y134" s="293">
        <f>RC_Summary!$D33</f>
        <v>0.25</v>
      </c>
      <c r="Z134" s="293">
        <f>RC_Summary!$C33</f>
        <v>-0.2</v>
      </c>
      <c r="AA134" s="294">
        <f t="shared" si="92"/>
        <v>0</v>
      </c>
      <c r="AB134" s="294">
        <f t="shared" si="93"/>
        <v>0</v>
      </c>
      <c r="AC134" s="305">
        <f t="shared" si="94"/>
        <v>0</v>
      </c>
      <c r="AD134" s="305">
        <f t="shared" si="95"/>
        <v>0</v>
      </c>
      <c r="AE134" s="69"/>
      <c r="AF134" s="157">
        <v>24</v>
      </c>
      <c r="AG134" s="443"/>
      <c r="AH134" s="292">
        <f>IF(IF(ISBLANK(AF$106),0,VLOOKUP(AF134,RFR!$B$8:$I$108,VLOOKUP('Market Risk (Interest Rate_MD)'!AF$106,RC_Summary!$F$18:$G$24,2,0),0))&lt;0,0,IF(ISBLANK(AF$106),0,VLOOKUP(AF134,RFR!$B$8:$I$108,VLOOKUP('Market Risk (Interest Rate_MD)'!$L$106,RC_Summary!$F$18:$G$24,2,0),0)))</f>
        <v>0</v>
      </c>
      <c r="AI134" s="293">
        <f>RC_Summary!$D33</f>
        <v>0.25</v>
      </c>
      <c r="AJ134" s="293">
        <f>RC_Summary!$C33</f>
        <v>-0.2</v>
      </c>
      <c r="AK134" s="294">
        <f t="shared" si="96"/>
        <v>0</v>
      </c>
      <c r="AL134" s="294">
        <f t="shared" si="97"/>
        <v>0</v>
      </c>
      <c r="AM134" s="305">
        <f t="shared" si="98"/>
        <v>0</v>
      </c>
      <c r="AN134" s="305">
        <f t="shared" si="99"/>
        <v>0</v>
      </c>
      <c r="AO134" s="69"/>
      <c r="AP134" s="157">
        <v>24</v>
      </c>
      <c r="AQ134" s="443"/>
      <c r="AR134" s="292">
        <f>IF(IF(ISBLANK(AP$106),0,VLOOKUP(AP134,RFR!$B$8:$I$108,VLOOKUP('Market Risk (Interest Rate_MD)'!AP$106,RC_Summary!$F$18:$G$24,2,0),0))&lt;0,0,IF(ISBLANK(AP$106),0,VLOOKUP(AP134,RFR!$B$8:$I$108,VLOOKUP('Market Risk (Interest Rate_MD)'!$L$106,RC_Summary!$F$18:$G$24,2,0),0)))</f>
        <v>0</v>
      </c>
      <c r="AS134" s="293">
        <f>RC_Summary!$D33</f>
        <v>0.25</v>
      </c>
      <c r="AT134" s="293">
        <f>RC_Summary!$C33</f>
        <v>-0.2</v>
      </c>
      <c r="AU134" s="294">
        <f t="shared" si="100"/>
        <v>0</v>
      </c>
      <c r="AV134" s="294">
        <f t="shared" si="101"/>
        <v>0</v>
      </c>
      <c r="AW134" s="305">
        <f t="shared" si="102"/>
        <v>0</v>
      </c>
      <c r="AX134" s="305">
        <f t="shared" si="103"/>
        <v>0</v>
      </c>
      <c r="AY134" s="69"/>
      <c r="AZ134" s="482">
        <v>24</v>
      </c>
      <c r="BA134" s="283"/>
      <c r="BB134" s="292">
        <f>IF(IF(ISBLANK(AZ$106),0,VLOOKUP(AZ134,RFR!$B$8:$I$108,VLOOKUP('Market Risk (Interest Rate_MD)'!AZ$106,RC_Summary!$F$18:$G$24,2,0),0))&lt;0,0,IF(ISBLANK(AZ$106),0,VLOOKUP(AZ134,RFR!$B$8:$I$108,VLOOKUP('Market Risk (Interest Rate_MD)'!$L$106,RC_Summary!$F$18:$G$24,2,0),0)))</f>
        <v>0</v>
      </c>
      <c r="BC134" s="293">
        <f>RC_Summary!$D33</f>
        <v>0.25</v>
      </c>
      <c r="BD134" s="293">
        <f>RC_Summary!$C33</f>
        <v>-0.2</v>
      </c>
      <c r="BE134" s="294">
        <f t="shared" si="104"/>
        <v>0</v>
      </c>
      <c r="BF134" s="294">
        <f t="shared" si="105"/>
        <v>0</v>
      </c>
      <c r="BG134" s="305">
        <f t="shared" si="106"/>
        <v>0</v>
      </c>
      <c r="BH134" s="305">
        <f t="shared" si="107"/>
        <v>0</v>
      </c>
      <c r="BI134" s="69"/>
      <c r="BJ134" s="157">
        <v>24</v>
      </c>
      <c r="BK134" s="283"/>
      <c r="BL134" s="292">
        <f>IF(IF(ISBLANK(BJ$106),0,VLOOKUP(BJ134,RFR!$B$8:$I$108,VLOOKUP('Market Risk (Interest Rate_MD)'!BJ$106,RC_Summary!$F$18:$G$24,2,0),0))&lt;0,0,IF(ISBLANK(BJ$106),0,VLOOKUP(BJ134,RFR!$B$8:$I$108,VLOOKUP('Market Risk (Interest Rate_MD)'!$L$106,RC_Summary!$F$18:$G$24,2,0),0)))</f>
        <v>0</v>
      </c>
      <c r="BM134" s="293">
        <f>RC_Summary!$D33</f>
        <v>0.25</v>
      </c>
      <c r="BN134" s="293">
        <f>RC_Summary!$C33</f>
        <v>-0.2</v>
      </c>
      <c r="BO134" s="294">
        <f t="shared" si="108"/>
        <v>0</v>
      </c>
      <c r="BP134" s="294">
        <f t="shared" si="109"/>
        <v>0</v>
      </c>
      <c r="BQ134" s="305">
        <f t="shared" si="110"/>
        <v>0</v>
      </c>
      <c r="BR134" s="305">
        <f t="shared" si="111"/>
        <v>0</v>
      </c>
      <c r="BS134" s="472"/>
      <c r="BT134" s="472"/>
      <c r="BU134" s="472"/>
      <c r="BV134" s="472"/>
      <c r="BW134" s="472"/>
      <c r="BX134" s="472"/>
      <c r="BY134" s="472"/>
      <c r="BZ134" s="472"/>
      <c r="CA134" s="472"/>
      <c r="CB134" s="472"/>
      <c r="CC134" s="472"/>
      <c r="CD134" s="472"/>
      <c r="CE134" s="472"/>
      <c r="CF134" s="472"/>
      <c r="CG134" s="472"/>
      <c r="CH134" s="472"/>
      <c r="CI134" s="472"/>
      <c r="CJ134" s="472"/>
      <c r="CK134" s="472"/>
      <c r="CL134" s="472"/>
      <c r="CM134" s="472"/>
      <c r="CN134" s="472"/>
      <c r="CO134" s="472"/>
      <c r="CP134" s="472"/>
      <c r="CQ134" s="472"/>
      <c r="CR134" s="472"/>
      <c r="CS134" s="472"/>
      <c r="CT134" s="472"/>
      <c r="CU134" s="472"/>
      <c r="CV134" s="472"/>
      <c r="CW134" s="472"/>
      <c r="CX134" s="472"/>
      <c r="CY134" s="472"/>
      <c r="CZ134" s="472"/>
      <c r="DA134" s="472"/>
      <c r="DB134" s="472"/>
      <c r="DC134" s="472"/>
      <c r="DD134" s="472"/>
      <c r="DE134" s="472"/>
      <c r="DF134" s="472"/>
      <c r="DG134" s="472"/>
      <c r="DH134" s="472"/>
      <c r="DI134" s="472"/>
      <c r="DJ134" s="472"/>
      <c r="DK134" s="472"/>
      <c r="DL134" s="472"/>
      <c r="DM134" s="472"/>
      <c r="DN134" s="472"/>
      <c r="DO134" s="472"/>
      <c r="DP134" s="472"/>
      <c r="DQ134" s="472"/>
      <c r="DR134" s="472"/>
      <c r="DS134" s="472"/>
      <c r="DT134" s="472"/>
      <c r="DU134" s="472"/>
      <c r="DV134" s="472"/>
      <c r="DW134" s="472"/>
      <c r="DX134" s="472"/>
      <c r="DY134" s="472"/>
      <c r="DZ134" s="472"/>
      <c r="EA134" s="472"/>
      <c r="EB134" s="472"/>
      <c r="EC134" s="472"/>
      <c r="ED134" s="472"/>
      <c r="EE134" s="472"/>
      <c r="EF134" s="472"/>
      <c r="EG134" s="472"/>
      <c r="EH134" s="472"/>
      <c r="EI134" s="472"/>
      <c r="EJ134" s="472"/>
      <c r="EK134" s="472"/>
      <c r="EL134" s="472"/>
      <c r="EM134" s="472"/>
      <c r="EN134" s="472"/>
      <c r="EO134" s="472"/>
      <c r="EP134" s="472"/>
      <c r="EQ134" s="472"/>
      <c r="ER134" s="472"/>
      <c r="ES134" s="472"/>
      <c r="ET134" s="472"/>
      <c r="EU134" s="472"/>
      <c r="EV134" s="472"/>
      <c r="EW134" s="472"/>
      <c r="EX134" s="472"/>
      <c r="EY134" s="472"/>
      <c r="EZ134" s="472"/>
      <c r="FA134" s="472"/>
      <c r="FB134" s="472"/>
      <c r="FC134" s="472"/>
      <c r="FD134" s="472"/>
      <c r="FE134" s="472"/>
      <c r="FF134" s="472"/>
      <c r="FG134" s="472"/>
      <c r="FH134" s="472"/>
      <c r="FI134" s="472"/>
      <c r="FJ134" s="472"/>
      <c r="FK134" s="472"/>
      <c r="FL134" s="472"/>
      <c r="FM134" s="472"/>
      <c r="FN134" s="472"/>
      <c r="FO134" s="472"/>
      <c r="FP134" s="472"/>
      <c r="FQ134" s="472"/>
      <c r="FR134" s="472"/>
      <c r="FS134" s="472"/>
      <c r="FT134" s="472"/>
      <c r="FU134" s="472"/>
      <c r="FV134" s="472"/>
      <c r="FW134" s="472"/>
      <c r="FX134" s="472"/>
      <c r="FY134" s="472"/>
      <c r="FZ134" s="472"/>
      <c r="GA134" s="472"/>
      <c r="GB134" s="472"/>
      <c r="GC134" s="472"/>
      <c r="GD134" s="472"/>
      <c r="GE134" s="472"/>
      <c r="GF134" s="472"/>
      <c r="GG134" s="472"/>
      <c r="GH134" s="472"/>
      <c r="GI134" s="472"/>
      <c r="GJ134" s="472"/>
      <c r="GK134" s="472"/>
      <c r="GL134" s="472"/>
      <c r="GM134" s="472"/>
      <c r="GN134" s="472"/>
      <c r="GO134" s="472"/>
      <c r="GP134" s="472"/>
      <c r="GQ134" s="472"/>
      <c r="GR134" s="472"/>
      <c r="GS134" s="472"/>
      <c r="GT134" s="472"/>
      <c r="GU134" s="472"/>
      <c r="GV134" s="472"/>
      <c r="GW134" s="472"/>
      <c r="GX134" s="472"/>
      <c r="GY134" s="472"/>
      <c r="GZ134" s="472"/>
      <c r="HA134" s="472"/>
      <c r="HB134" s="472"/>
      <c r="HC134" s="472"/>
      <c r="HD134" s="472"/>
      <c r="HE134" s="472"/>
      <c r="HF134" s="472"/>
      <c r="HG134" s="472"/>
      <c r="HH134" s="472"/>
      <c r="HI134" s="472"/>
      <c r="HJ134" s="472"/>
      <c r="HK134" s="472"/>
      <c r="HL134" s="472"/>
      <c r="HM134" s="472"/>
      <c r="HN134" s="472"/>
      <c r="HO134" s="472"/>
      <c r="HP134" s="472"/>
      <c r="HQ134" s="472"/>
      <c r="HR134" s="472"/>
      <c r="HS134" s="472"/>
      <c r="HT134" s="472"/>
      <c r="HU134" s="472"/>
      <c r="HV134" s="472"/>
      <c r="HW134" s="472"/>
      <c r="HX134" s="472"/>
      <c r="HY134" s="472"/>
      <c r="HZ134" s="472"/>
      <c r="IA134" s="472"/>
      <c r="IB134" s="472"/>
      <c r="IC134" s="472"/>
      <c r="ID134" s="472"/>
      <c r="IE134" s="472"/>
      <c r="IF134" s="472"/>
      <c r="IG134" s="472"/>
      <c r="IH134" s="472"/>
      <c r="II134" s="472"/>
      <c r="IJ134" s="472"/>
      <c r="IK134" s="472"/>
      <c r="IL134" s="472"/>
      <c r="IM134" s="472"/>
      <c r="IN134" s="472"/>
      <c r="IO134" s="472"/>
      <c r="IP134" s="472"/>
      <c r="IQ134" s="472"/>
      <c r="IR134" s="472"/>
      <c r="IS134" s="472"/>
      <c r="IT134" s="472"/>
      <c r="IU134" s="472"/>
      <c r="IV134" s="472"/>
      <c r="IW134" s="472"/>
      <c r="IX134" s="472"/>
      <c r="IY134" s="472"/>
      <c r="IZ134" s="472"/>
      <c r="JA134" s="472"/>
      <c r="JB134" s="472"/>
      <c r="JC134" s="472"/>
      <c r="JD134" s="472"/>
      <c r="JE134" s="472"/>
      <c r="JF134" s="472"/>
      <c r="JG134" s="472"/>
      <c r="JH134" s="472"/>
      <c r="JI134" s="472"/>
      <c r="JJ134" s="472"/>
      <c r="JK134" s="472"/>
      <c r="JL134" s="472"/>
      <c r="JM134" s="472"/>
      <c r="JN134" s="472"/>
      <c r="JO134" s="472"/>
      <c r="JP134" s="472"/>
      <c r="JQ134" s="472"/>
      <c r="JR134" s="472"/>
      <c r="JS134" s="472"/>
      <c r="JT134" s="472"/>
      <c r="JU134" s="472"/>
      <c r="JV134" s="472"/>
      <c r="JW134" s="472"/>
      <c r="JX134" s="472"/>
      <c r="JY134" s="472"/>
      <c r="JZ134" s="472"/>
      <c r="KA134" s="472"/>
      <c r="KB134" s="472"/>
      <c r="KC134" s="472"/>
      <c r="KD134" s="472"/>
      <c r="KE134" s="472"/>
      <c r="KF134" s="472"/>
      <c r="KG134" s="472"/>
      <c r="KH134" s="472"/>
      <c r="KI134" s="472"/>
      <c r="KJ134" s="472"/>
      <c r="KK134" s="472"/>
      <c r="KL134" s="472"/>
      <c r="KM134" s="472"/>
      <c r="KN134" s="472"/>
      <c r="KO134" s="472"/>
      <c r="KP134" s="472"/>
      <c r="KQ134" s="472"/>
      <c r="KR134" s="472"/>
      <c r="KS134" s="472"/>
      <c r="KT134" s="472"/>
      <c r="KU134" s="472"/>
      <c r="KV134" s="472"/>
      <c r="KW134" s="472"/>
      <c r="KX134" s="472"/>
      <c r="KY134" s="472"/>
      <c r="KZ134" s="472"/>
      <c r="LA134" s="472"/>
      <c r="LB134" s="472"/>
      <c r="LC134" s="472"/>
      <c r="LD134" s="472"/>
      <c r="LE134" s="472"/>
      <c r="LF134" s="472"/>
      <c r="LG134" s="472"/>
      <c r="LH134" s="472"/>
      <c r="LI134" s="472"/>
      <c r="LJ134" s="472"/>
      <c r="LK134" s="472"/>
      <c r="LL134" s="472"/>
      <c r="LM134" s="472"/>
      <c r="LN134" s="472"/>
      <c r="LO134" s="472"/>
      <c r="LP134" s="472"/>
      <c r="LQ134" s="472"/>
      <c r="LR134" s="472"/>
      <c r="LS134" s="472"/>
      <c r="LT134" s="472"/>
      <c r="LU134" s="472"/>
      <c r="LV134" s="472"/>
      <c r="LW134" s="472"/>
      <c r="LX134" s="472"/>
      <c r="LY134" s="472"/>
      <c r="LZ134" s="472"/>
      <c r="MA134" s="472"/>
      <c r="MB134" s="472"/>
      <c r="MC134" s="472"/>
      <c r="MD134" s="472"/>
      <c r="ME134" s="472"/>
      <c r="MF134" s="472"/>
      <c r="MG134" s="472"/>
      <c r="MH134" s="472"/>
      <c r="MI134" s="472"/>
      <c r="MJ134" s="472"/>
      <c r="MK134" s="472"/>
      <c r="ML134" s="472"/>
      <c r="MM134" s="472"/>
      <c r="MN134" s="472"/>
      <c r="MO134" s="472"/>
      <c r="MP134" s="472"/>
      <c r="MQ134" s="472"/>
      <c r="MR134" s="472"/>
      <c r="MS134" s="472"/>
      <c r="MT134" s="472"/>
      <c r="MU134" s="472"/>
      <c r="MV134" s="472"/>
      <c r="MW134" s="472"/>
      <c r="MX134" s="472"/>
      <c r="MY134" s="472"/>
      <c r="MZ134" s="472"/>
      <c r="NA134" s="472"/>
    </row>
    <row r="135" spans="1:365" s="305" customFormat="1" ht="12.65" customHeight="1" x14ac:dyDescent="0.3">
      <c r="A135" s="485"/>
      <c r="B135" s="478">
        <v>25</v>
      </c>
      <c r="C135" s="443"/>
      <c r="D135" s="292">
        <f>RFR!$C34</f>
        <v>0</v>
      </c>
      <c r="E135" s="293">
        <f>RC_Summary!$D34</f>
        <v>0.25</v>
      </c>
      <c r="F135" s="293">
        <f>RC_Summary!$C34</f>
        <v>-0.2</v>
      </c>
      <c r="G135" s="294">
        <f t="shared" si="84"/>
        <v>0</v>
      </c>
      <c r="H135" s="294">
        <f t="shared" si="85"/>
        <v>0</v>
      </c>
      <c r="I135" s="391">
        <f t="shared" si="86"/>
        <v>0</v>
      </c>
      <c r="J135" s="391">
        <f t="shared" si="87"/>
        <v>0</v>
      </c>
      <c r="K135" s="69"/>
      <c r="L135" s="157">
        <v>25</v>
      </c>
      <c r="M135" s="443"/>
      <c r="N135" s="292">
        <f>IF(IF(ISBLANK(L$106),0,VLOOKUP(L135,RFR!$B$8:$I$108,VLOOKUP('Market Risk (Interest Rate_MD)'!L$106,RC_Summary!$F$18:$G$24,2,0),0))&lt;0,0,IF(ISBLANK(L$106),0,VLOOKUP(L135,RFR!$B$8:$I$108,VLOOKUP('Market Risk (Interest Rate_MD)'!$L$106,RC_Summary!$F$18:$G$24,2,0),0)))</f>
        <v>0</v>
      </c>
      <c r="O135" s="293">
        <f>RC_Summary!$D34</f>
        <v>0.25</v>
      </c>
      <c r="P135" s="293">
        <f>RC_Summary!$C34</f>
        <v>-0.2</v>
      </c>
      <c r="Q135" s="294">
        <f t="shared" si="88"/>
        <v>0</v>
      </c>
      <c r="R135" s="294">
        <f t="shared" si="89"/>
        <v>0</v>
      </c>
      <c r="S135" s="305">
        <f t="shared" si="90"/>
        <v>0</v>
      </c>
      <c r="T135" s="305">
        <f t="shared" si="91"/>
        <v>0</v>
      </c>
      <c r="U135" s="69"/>
      <c r="V135" s="157">
        <v>25</v>
      </c>
      <c r="W135" s="443"/>
      <c r="X135" s="292">
        <f>IF(IF(ISBLANK(V$106),0,VLOOKUP(V135,RFR!$B$8:$I$108,VLOOKUP('Market Risk (Interest Rate_MD)'!V$106,RC_Summary!$F$18:$G$24,2,0),0))&lt;0,0,IF(ISBLANK(V$106),0,VLOOKUP(V135,RFR!$B$8:$I$108,VLOOKUP('Market Risk (Interest Rate_MD)'!$L$106,RC_Summary!$F$18:$G$24,2,0),0)))</f>
        <v>0</v>
      </c>
      <c r="Y135" s="293">
        <f>RC_Summary!$D34</f>
        <v>0.25</v>
      </c>
      <c r="Z135" s="293">
        <f>RC_Summary!$C34</f>
        <v>-0.2</v>
      </c>
      <c r="AA135" s="294">
        <f t="shared" si="92"/>
        <v>0</v>
      </c>
      <c r="AB135" s="294">
        <f t="shared" si="93"/>
        <v>0</v>
      </c>
      <c r="AC135" s="305">
        <f t="shared" si="94"/>
        <v>0</v>
      </c>
      <c r="AD135" s="305">
        <f t="shared" si="95"/>
        <v>0</v>
      </c>
      <c r="AE135" s="69"/>
      <c r="AF135" s="157">
        <v>25</v>
      </c>
      <c r="AG135" s="443"/>
      <c r="AH135" s="292">
        <f>IF(IF(ISBLANK(AF$106),0,VLOOKUP(AF135,RFR!$B$8:$I$108,VLOOKUP('Market Risk (Interest Rate_MD)'!AF$106,RC_Summary!$F$18:$G$24,2,0),0))&lt;0,0,IF(ISBLANK(AF$106),0,VLOOKUP(AF135,RFR!$B$8:$I$108,VLOOKUP('Market Risk (Interest Rate_MD)'!$L$106,RC_Summary!$F$18:$G$24,2,0),0)))</f>
        <v>0</v>
      </c>
      <c r="AI135" s="293">
        <f>RC_Summary!$D34</f>
        <v>0.25</v>
      </c>
      <c r="AJ135" s="293">
        <f>RC_Summary!$C34</f>
        <v>-0.2</v>
      </c>
      <c r="AK135" s="294">
        <f t="shared" si="96"/>
        <v>0</v>
      </c>
      <c r="AL135" s="294">
        <f t="shared" si="97"/>
        <v>0</v>
      </c>
      <c r="AM135" s="305">
        <f t="shared" si="98"/>
        <v>0</v>
      </c>
      <c r="AN135" s="305">
        <f t="shared" si="99"/>
        <v>0</v>
      </c>
      <c r="AO135" s="69"/>
      <c r="AP135" s="157">
        <v>25</v>
      </c>
      <c r="AQ135" s="443"/>
      <c r="AR135" s="292">
        <f>IF(IF(ISBLANK(AP$106),0,VLOOKUP(AP135,RFR!$B$8:$I$108,VLOOKUP('Market Risk (Interest Rate_MD)'!AP$106,RC_Summary!$F$18:$G$24,2,0),0))&lt;0,0,IF(ISBLANK(AP$106),0,VLOOKUP(AP135,RFR!$B$8:$I$108,VLOOKUP('Market Risk (Interest Rate_MD)'!$L$106,RC_Summary!$F$18:$G$24,2,0),0)))</f>
        <v>0</v>
      </c>
      <c r="AS135" s="293">
        <f>RC_Summary!$D34</f>
        <v>0.25</v>
      </c>
      <c r="AT135" s="293">
        <f>RC_Summary!$C34</f>
        <v>-0.2</v>
      </c>
      <c r="AU135" s="294">
        <f t="shared" si="100"/>
        <v>0</v>
      </c>
      <c r="AV135" s="294">
        <f t="shared" si="101"/>
        <v>0</v>
      </c>
      <c r="AW135" s="305">
        <f t="shared" si="102"/>
        <v>0</v>
      </c>
      <c r="AX135" s="305">
        <f t="shared" si="103"/>
        <v>0</v>
      </c>
      <c r="AY135" s="69"/>
      <c r="AZ135" s="482">
        <v>25</v>
      </c>
      <c r="BA135" s="283"/>
      <c r="BB135" s="292">
        <f>IF(IF(ISBLANK(AZ$106),0,VLOOKUP(AZ135,RFR!$B$8:$I$108,VLOOKUP('Market Risk (Interest Rate_MD)'!AZ$106,RC_Summary!$F$18:$G$24,2,0),0))&lt;0,0,IF(ISBLANK(AZ$106),0,VLOOKUP(AZ135,RFR!$B$8:$I$108,VLOOKUP('Market Risk (Interest Rate_MD)'!$L$106,RC_Summary!$F$18:$G$24,2,0),0)))</f>
        <v>0</v>
      </c>
      <c r="BC135" s="293">
        <f>RC_Summary!$D34</f>
        <v>0.25</v>
      </c>
      <c r="BD135" s="293">
        <f>RC_Summary!$C34</f>
        <v>-0.2</v>
      </c>
      <c r="BE135" s="294">
        <f t="shared" si="104"/>
        <v>0</v>
      </c>
      <c r="BF135" s="294">
        <f t="shared" si="105"/>
        <v>0</v>
      </c>
      <c r="BG135" s="305">
        <f t="shared" si="106"/>
        <v>0</v>
      </c>
      <c r="BH135" s="305">
        <f t="shared" si="107"/>
        <v>0</v>
      </c>
      <c r="BI135" s="69"/>
      <c r="BJ135" s="157">
        <v>25</v>
      </c>
      <c r="BK135" s="283"/>
      <c r="BL135" s="292">
        <f>IF(IF(ISBLANK(BJ$106),0,VLOOKUP(BJ135,RFR!$B$8:$I$108,VLOOKUP('Market Risk (Interest Rate_MD)'!BJ$106,RC_Summary!$F$18:$G$24,2,0),0))&lt;0,0,IF(ISBLANK(BJ$106),0,VLOOKUP(BJ135,RFR!$B$8:$I$108,VLOOKUP('Market Risk (Interest Rate_MD)'!$L$106,RC_Summary!$F$18:$G$24,2,0),0)))</f>
        <v>0</v>
      </c>
      <c r="BM135" s="293">
        <f>RC_Summary!$D34</f>
        <v>0.25</v>
      </c>
      <c r="BN135" s="293">
        <f>RC_Summary!$C34</f>
        <v>-0.2</v>
      </c>
      <c r="BO135" s="294">
        <f t="shared" si="108"/>
        <v>0</v>
      </c>
      <c r="BP135" s="294">
        <f t="shared" si="109"/>
        <v>0</v>
      </c>
      <c r="BQ135" s="305">
        <f t="shared" si="110"/>
        <v>0</v>
      </c>
      <c r="BR135" s="305">
        <f t="shared" si="111"/>
        <v>0</v>
      </c>
      <c r="BS135" s="472"/>
      <c r="BT135" s="472"/>
      <c r="BU135" s="472"/>
      <c r="BV135" s="472"/>
      <c r="BW135" s="472"/>
      <c r="BX135" s="472"/>
      <c r="BY135" s="472"/>
      <c r="BZ135" s="472"/>
      <c r="CA135" s="472"/>
      <c r="CB135" s="472"/>
      <c r="CC135" s="472"/>
      <c r="CD135" s="472"/>
      <c r="CE135" s="472"/>
      <c r="CF135" s="472"/>
      <c r="CG135" s="472"/>
      <c r="CH135" s="472"/>
      <c r="CI135" s="472"/>
      <c r="CJ135" s="472"/>
      <c r="CK135" s="472"/>
      <c r="CL135" s="472"/>
      <c r="CM135" s="472"/>
      <c r="CN135" s="472"/>
      <c r="CO135" s="472"/>
      <c r="CP135" s="472"/>
      <c r="CQ135" s="472"/>
      <c r="CR135" s="472"/>
      <c r="CS135" s="472"/>
      <c r="CT135" s="472"/>
      <c r="CU135" s="472"/>
      <c r="CV135" s="472"/>
      <c r="CW135" s="472"/>
      <c r="CX135" s="472"/>
      <c r="CY135" s="472"/>
      <c r="CZ135" s="472"/>
      <c r="DA135" s="472"/>
      <c r="DB135" s="472"/>
      <c r="DC135" s="472"/>
      <c r="DD135" s="472"/>
      <c r="DE135" s="472"/>
      <c r="DF135" s="472"/>
      <c r="DG135" s="472"/>
      <c r="DH135" s="472"/>
      <c r="DI135" s="472"/>
      <c r="DJ135" s="472"/>
      <c r="DK135" s="472"/>
      <c r="DL135" s="472"/>
      <c r="DM135" s="472"/>
      <c r="DN135" s="472"/>
      <c r="DO135" s="472"/>
      <c r="DP135" s="472"/>
      <c r="DQ135" s="472"/>
      <c r="DR135" s="472"/>
      <c r="DS135" s="472"/>
      <c r="DT135" s="472"/>
      <c r="DU135" s="472"/>
      <c r="DV135" s="472"/>
      <c r="DW135" s="472"/>
      <c r="DX135" s="472"/>
      <c r="DY135" s="472"/>
      <c r="DZ135" s="472"/>
      <c r="EA135" s="472"/>
      <c r="EB135" s="472"/>
      <c r="EC135" s="472"/>
      <c r="ED135" s="472"/>
      <c r="EE135" s="472"/>
      <c r="EF135" s="472"/>
      <c r="EG135" s="472"/>
      <c r="EH135" s="472"/>
      <c r="EI135" s="472"/>
      <c r="EJ135" s="472"/>
      <c r="EK135" s="472"/>
      <c r="EL135" s="472"/>
      <c r="EM135" s="472"/>
      <c r="EN135" s="472"/>
      <c r="EO135" s="472"/>
      <c r="EP135" s="472"/>
      <c r="EQ135" s="472"/>
      <c r="ER135" s="472"/>
      <c r="ES135" s="472"/>
      <c r="ET135" s="472"/>
      <c r="EU135" s="472"/>
      <c r="EV135" s="472"/>
      <c r="EW135" s="472"/>
      <c r="EX135" s="472"/>
      <c r="EY135" s="472"/>
      <c r="EZ135" s="472"/>
      <c r="FA135" s="472"/>
      <c r="FB135" s="472"/>
      <c r="FC135" s="472"/>
      <c r="FD135" s="472"/>
      <c r="FE135" s="472"/>
      <c r="FF135" s="472"/>
      <c r="FG135" s="472"/>
      <c r="FH135" s="472"/>
      <c r="FI135" s="472"/>
      <c r="FJ135" s="472"/>
      <c r="FK135" s="472"/>
      <c r="FL135" s="472"/>
      <c r="FM135" s="472"/>
      <c r="FN135" s="472"/>
      <c r="FO135" s="472"/>
      <c r="FP135" s="472"/>
      <c r="FQ135" s="472"/>
      <c r="FR135" s="472"/>
      <c r="FS135" s="472"/>
      <c r="FT135" s="472"/>
      <c r="FU135" s="472"/>
      <c r="FV135" s="472"/>
      <c r="FW135" s="472"/>
      <c r="FX135" s="472"/>
      <c r="FY135" s="472"/>
      <c r="FZ135" s="472"/>
      <c r="GA135" s="472"/>
      <c r="GB135" s="472"/>
      <c r="GC135" s="472"/>
      <c r="GD135" s="472"/>
      <c r="GE135" s="472"/>
      <c r="GF135" s="472"/>
      <c r="GG135" s="472"/>
      <c r="GH135" s="472"/>
      <c r="GI135" s="472"/>
      <c r="GJ135" s="472"/>
      <c r="GK135" s="472"/>
      <c r="GL135" s="472"/>
      <c r="GM135" s="472"/>
      <c r="GN135" s="472"/>
      <c r="GO135" s="472"/>
      <c r="GP135" s="472"/>
      <c r="GQ135" s="472"/>
      <c r="GR135" s="472"/>
      <c r="GS135" s="472"/>
      <c r="GT135" s="472"/>
      <c r="GU135" s="472"/>
      <c r="GV135" s="472"/>
      <c r="GW135" s="472"/>
      <c r="GX135" s="472"/>
      <c r="GY135" s="472"/>
      <c r="GZ135" s="472"/>
      <c r="HA135" s="472"/>
      <c r="HB135" s="472"/>
      <c r="HC135" s="472"/>
      <c r="HD135" s="472"/>
      <c r="HE135" s="472"/>
      <c r="HF135" s="472"/>
      <c r="HG135" s="472"/>
      <c r="HH135" s="472"/>
      <c r="HI135" s="472"/>
      <c r="HJ135" s="472"/>
      <c r="HK135" s="472"/>
      <c r="HL135" s="472"/>
      <c r="HM135" s="472"/>
      <c r="HN135" s="472"/>
      <c r="HO135" s="472"/>
      <c r="HP135" s="472"/>
      <c r="HQ135" s="472"/>
      <c r="HR135" s="472"/>
      <c r="HS135" s="472"/>
      <c r="HT135" s="472"/>
      <c r="HU135" s="472"/>
      <c r="HV135" s="472"/>
      <c r="HW135" s="472"/>
      <c r="HX135" s="472"/>
      <c r="HY135" s="472"/>
      <c r="HZ135" s="472"/>
      <c r="IA135" s="472"/>
      <c r="IB135" s="472"/>
      <c r="IC135" s="472"/>
      <c r="ID135" s="472"/>
      <c r="IE135" s="472"/>
      <c r="IF135" s="472"/>
      <c r="IG135" s="472"/>
      <c r="IH135" s="472"/>
      <c r="II135" s="472"/>
      <c r="IJ135" s="472"/>
      <c r="IK135" s="472"/>
      <c r="IL135" s="472"/>
      <c r="IM135" s="472"/>
      <c r="IN135" s="472"/>
      <c r="IO135" s="472"/>
      <c r="IP135" s="472"/>
      <c r="IQ135" s="472"/>
      <c r="IR135" s="472"/>
      <c r="IS135" s="472"/>
      <c r="IT135" s="472"/>
      <c r="IU135" s="472"/>
      <c r="IV135" s="472"/>
      <c r="IW135" s="472"/>
      <c r="IX135" s="472"/>
      <c r="IY135" s="472"/>
      <c r="IZ135" s="472"/>
      <c r="JA135" s="472"/>
      <c r="JB135" s="472"/>
      <c r="JC135" s="472"/>
      <c r="JD135" s="472"/>
      <c r="JE135" s="472"/>
      <c r="JF135" s="472"/>
      <c r="JG135" s="472"/>
      <c r="JH135" s="472"/>
      <c r="JI135" s="472"/>
      <c r="JJ135" s="472"/>
      <c r="JK135" s="472"/>
      <c r="JL135" s="472"/>
      <c r="JM135" s="472"/>
      <c r="JN135" s="472"/>
      <c r="JO135" s="472"/>
      <c r="JP135" s="472"/>
      <c r="JQ135" s="472"/>
      <c r="JR135" s="472"/>
      <c r="JS135" s="472"/>
      <c r="JT135" s="472"/>
      <c r="JU135" s="472"/>
      <c r="JV135" s="472"/>
      <c r="JW135" s="472"/>
      <c r="JX135" s="472"/>
      <c r="JY135" s="472"/>
      <c r="JZ135" s="472"/>
      <c r="KA135" s="472"/>
      <c r="KB135" s="472"/>
      <c r="KC135" s="472"/>
      <c r="KD135" s="472"/>
      <c r="KE135" s="472"/>
      <c r="KF135" s="472"/>
      <c r="KG135" s="472"/>
      <c r="KH135" s="472"/>
      <c r="KI135" s="472"/>
      <c r="KJ135" s="472"/>
      <c r="KK135" s="472"/>
      <c r="KL135" s="472"/>
      <c r="KM135" s="472"/>
      <c r="KN135" s="472"/>
      <c r="KO135" s="472"/>
      <c r="KP135" s="472"/>
      <c r="KQ135" s="472"/>
      <c r="KR135" s="472"/>
      <c r="KS135" s="472"/>
      <c r="KT135" s="472"/>
      <c r="KU135" s="472"/>
      <c r="KV135" s="472"/>
      <c r="KW135" s="472"/>
      <c r="KX135" s="472"/>
      <c r="KY135" s="472"/>
      <c r="KZ135" s="472"/>
      <c r="LA135" s="472"/>
      <c r="LB135" s="472"/>
      <c r="LC135" s="472"/>
      <c r="LD135" s="472"/>
      <c r="LE135" s="472"/>
      <c r="LF135" s="472"/>
      <c r="LG135" s="472"/>
      <c r="LH135" s="472"/>
      <c r="LI135" s="472"/>
      <c r="LJ135" s="472"/>
      <c r="LK135" s="472"/>
      <c r="LL135" s="472"/>
      <c r="LM135" s="472"/>
      <c r="LN135" s="472"/>
      <c r="LO135" s="472"/>
      <c r="LP135" s="472"/>
      <c r="LQ135" s="472"/>
      <c r="LR135" s="472"/>
      <c r="LS135" s="472"/>
      <c r="LT135" s="472"/>
      <c r="LU135" s="472"/>
      <c r="LV135" s="472"/>
      <c r="LW135" s="472"/>
      <c r="LX135" s="472"/>
      <c r="LY135" s="472"/>
      <c r="LZ135" s="472"/>
      <c r="MA135" s="472"/>
      <c r="MB135" s="472"/>
      <c r="MC135" s="472"/>
      <c r="MD135" s="472"/>
      <c r="ME135" s="472"/>
      <c r="MF135" s="472"/>
      <c r="MG135" s="472"/>
      <c r="MH135" s="472"/>
      <c r="MI135" s="472"/>
      <c r="MJ135" s="472"/>
      <c r="MK135" s="472"/>
      <c r="ML135" s="472"/>
      <c r="MM135" s="472"/>
      <c r="MN135" s="472"/>
      <c r="MO135" s="472"/>
      <c r="MP135" s="472"/>
      <c r="MQ135" s="472"/>
      <c r="MR135" s="472"/>
      <c r="MS135" s="472"/>
      <c r="MT135" s="472"/>
      <c r="MU135" s="472"/>
      <c r="MV135" s="472"/>
      <c r="MW135" s="472"/>
      <c r="MX135" s="472"/>
      <c r="MY135" s="472"/>
      <c r="MZ135" s="472"/>
      <c r="NA135" s="472"/>
    </row>
    <row r="136" spans="1:365" s="305" customFormat="1" ht="12.65" customHeight="1" x14ac:dyDescent="0.3">
      <c r="A136" s="485"/>
      <c r="B136" s="478">
        <v>26</v>
      </c>
      <c r="C136" s="443"/>
      <c r="D136" s="292">
        <f>RFR!$C35</f>
        <v>0</v>
      </c>
      <c r="E136" s="293">
        <f>RC_Summary!$D35</f>
        <v>0.25</v>
      </c>
      <c r="F136" s="293">
        <f>RC_Summary!$C35</f>
        <v>-0.2</v>
      </c>
      <c r="G136" s="294">
        <f t="shared" si="84"/>
        <v>0</v>
      </c>
      <c r="H136" s="294">
        <f t="shared" si="85"/>
        <v>0</v>
      </c>
      <c r="I136" s="391">
        <f t="shared" si="86"/>
        <v>0</v>
      </c>
      <c r="J136" s="391">
        <f t="shared" si="87"/>
        <v>0</v>
      </c>
      <c r="K136" s="69"/>
      <c r="L136" s="157">
        <v>26</v>
      </c>
      <c r="M136" s="443"/>
      <c r="N136" s="292">
        <f>IF(IF(ISBLANK(L$106),0,VLOOKUP(L136,RFR!$B$8:$I$108,VLOOKUP('Market Risk (Interest Rate_MD)'!L$106,RC_Summary!$F$18:$G$24,2,0),0))&lt;0,0,IF(ISBLANK(L$106),0,VLOOKUP(L136,RFR!$B$8:$I$108,VLOOKUP('Market Risk (Interest Rate_MD)'!$L$106,RC_Summary!$F$18:$G$24,2,0),0)))</f>
        <v>0</v>
      </c>
      <c r="O136" s="293">
        <f>RC_Summary!$D35</f>
        <v>0.25</v>
      </c>
      <c r="P136" s="293">
        <f>RC_Summary!$C35</f>
        <v>-0.2</v>
      </c>
      <c r="Q136" s="294">
        <f t="shared" si="88"/>
        <v>0</v>
      </c>
      <c r="R136" s="294">
        <f t="shared" si="89"/>
        <v>0</v>
      </c>
      <c r="S136" s="305">
        <f t="shared" si="90"/>
        <v>0</v>
      </c>
      <c r="T136" s="305">
        <f t="shared" si="91"/>
        <v>0</v>
      </c>
      <c r="U136" s="69"/>
      <c r="V136" s="157">
        <v>26</v>
      </c>
      <c r="W136" s="443"/>
      <c r="X136" s="292">
        <f>IF(IF(ISBLANK(V$106),0,VLOOKUP(V136,RFR!$B$8:$I$108,VLOOKUP('Market Risk (Interest Rate_MD)'!V$106,RC_Summary!$F$18:$G$24,2,0),0))&lt;0,0,IF(ISBLANK(V$106),0,VLOOKUP(V136,RFR!$B$8:$I$108,VLOOKUP('Market Risk (Interest Rate_MD)'!$L$106,RC_Summary!$F$18:$G$24,2,0),0)))</f>
        <v>0</v>
      </c>
      <c r="Y136" s="293">
        <f>RC_Summary!$D35</f>
        <v>0.25</v>
      </c>
      <c r="Z136" s="293">
        <f>RC_Summary!$C35</f>
        <v>-0.2</v>
      </c>
      <c r="AA136" s="294">
        <f t="shared" si="92"/>
        <v>0</v>
      </c>
      <c r="AB136" s="294">
        <f t="shared" si="93"/>
        <v>0</v>
      </c>
      <c r="AC136" s="305">
        <f t="shared" si="94"/>
        <v>0</v>
      </c>
      <c r="AD136" s="305">
        <f t="shared" si="95"/>
        <v>0</v>
      </c>
      <c r="AE136" s="69"/>
      <c r="AF136" s="157">
        <v>26</v>
      </c>
      <c r="AG136" s="443"/>
      <c r="AH136" s="292">
        <f>IF(IF(ISBLANK(AF$106),0,VLOOKUP(AF136,RFR!$B$8:$I$108,VLOOKUP('Market Risk (Interest Rate_MD)'!AF$106,RC_Summary!$F$18:$G$24,2,0),0))&lt;0,0,IF(ISBLANK(AF$106),0,VLOOKUP(AF136,RFR!$B$8:$I$108,VLOOKUP('Market Risk (Interest Rate_MD)'!$L$106,RC_Summary!$F$18:$G$24,2,0),0)))</f>
        <v>0</v>
      </c>
      <c r="AI136" s="293">
        <f>RC_Summary!$D35</f>
        <v>0.25</v>
      </c>
      <c r="AJ136" s="293">
        <f>RC_Summary!$C35</f>
        <v>-0.2</v>
      </c>
      <c r="AK136" s="294">
        <f t="shared" si="96"/>
        <v>0</v>
      </c>
      <c r="AL136" s="294">
        <f t="shared" si="97"/>
        <v>0</v>
      </c>
      <c r="AM136" s="305">
        <f t="shared" si="98"/>
        <v>0</v>
      </c>
      <c r="AN136" s="305">
        <f t="shared" si="99"/>
        <v>0</v>
      </c>
      <c r="AO136" s="69"/>
      <c r="AP136" s="157">
        <v>26</v>
      </c>
      <c r="AQ136" s="443"/>
      <c r="AR136" s="292">
        <f>IF(IF(ISBLANK(AP$106),0,VLOOKUP(AP136,RFR!$B$8:$I$108,VLOOKUP('Market Risk (Interest Rate_MD)'!AP$106,RC_Summary!$F$18:$G$24,2,0),0))&lt;0,0,IF(ISBLANK(AP$106),0,VLOOKUP(AP136,RFR!$B$8:$I$108,VLOOKUP('Market Risk (Interest Rate_MD)'!$L$106,RC_Summary!$F$18:$G$24,2,0),0)))</f>
        <v>0</v>
      </c>
      <c r="AS136" s="293">
        <f>RC_Summary!$D35</f>
        <v>0.25</v>
      </c>
      <c r="AT136" s="293">
        <f>RC_Summary!$C35</f>
        <v>-0.2</v>
      </c>
      <c r="AU136" s="294">
        <f t="shared" si="100"/>
        <v>0</v>
      </c>
      <c r="AV136" s="294">
        <f t="shared" si="101"/>
        <v>0</v>
      </c>
      <c r="AW136" s="305">
        <f t="shared" si="102"/>
        <v>0</v>
      </c>
      <c r="AX136" s="305">
        <f t="shared" si="103"/>
        <v>0</v>
      </c>
      <c r="AY136" s="69"/>
      <c r="AZ136" s="482">
        <v>26</v>
      </c>
      <c r="BA136" s="283"/>
      <c r="BB136" s="292">
        <f>IF(IF(ISBLANK(AZ$106),0,VLOOKUP(AZ136,RFR!$B$8:$I$108,VLOOKUP('Market Risk (Interest Rate_MD)'!AZ$106,RC_Summary!$F$18:$G$24,2,0),0))&lt;0,0,IF(ISBLANK(AZ$106),0,VLOOKUP(AZ136,RFR!$B$8:$I$108,VLOOKUP('Market Risk (Interest Rate_MD)'!$L$106,RC_Summary!$F$18:$G$24,2,0),0)))</f>
        <v>0</v>
      </c>
      <c r="BC136" s="293">
        <f>RC_Summary!$D35</f>
        <v>0.25</v>
      </c>
      <c r="BD136" s="293">
        <f>RC_Summary!$C35</f>
        <v>-0.2</v>
      </c>
      <c r="BE136" s="294">
        <f t="shared" si="104"/>
        <v>0</v>
      </c>
      <c r="BF136" s="294">
        <f t="shared" si="105"/>
        <v>0</v>
      </c>
      <c r="BG136" s="305">
        <f t="shared" si="106"/>
        <v>0</v>
      </c>
      <c r="BH136" s="305">
        <f t="shared" si="107"/>
        <v>0</v>
      </c>
      <c r="BI136" s="69"/>
      <c r="BJ136" s="157">
        <v>26</v>
      </c>
      <c r="BK136" s="283"/>
      <c r="BL136" s="292">
        <f>IF(IF(ISBLANK(BJ$106),0,VLOOKUP(BJ136,RFR!$B$8:$I$108,VLOOKUP('Market Risk (Interest Rate_MD)'!BJ$106,RC_Summary!$F$18:$G$24,2,0),0))&lt;0,0,IF(ISBLANK(BJ$106),0,VLOOKUP(BJ136,RFR!$B$8:$I$108,VLOOKUP('Market Risk (Interest Rate_MD)'!$L$106,RC_Summary!$F$18:$G$24,2,0),0)))</f>
        <v>0</v>
      </c>
      <c r="BM136" s="293">
        <f>RC_Summary!$D35</f>
        <v>0.25</v>
      </c>
      <c r="BN136" s="293">
        <f>RC_Summary!$C35</f>
        <v>-0.2</v>
      </c>
      <c r="BO136" s="294">
        <f t="shared" si="108"/>
        <v>0</v>
      </c>
      <c r="BP136" s="294">
        <f t="shared" si="109"/>
        <v>0</v>
      </c>
      <c r="BQ136" s="305">
        <f t="shared" si="110"/>
        <v>0</v>
      </c>
      <c r="BR136" s="305">
        <f t="shared" si="111"/>
        <v>0</v>
      </c>
      <c r="BS136" s="472"/>
      <c r="BT136" s="472"/>
      <c r="BU136" s="472"/>
      <c r="BV136" s="472"/>
      <c r="BW136" s="472"/>
      <c r="BX136" s="472"/>
      <c r="BY136" s="472"/>
      <c r="BZ136" s="472"/>
      <c r="CA136" s="472"/>
      <c r="CB136" s="472"/>
      <c r="CC136" s="472"/>
      <c r="CD136" s="472"/>
      <c r="CE136" s="472"/>
      <c r="CF136" s="472"/>
      <c r="CG136" s="472"/>
      <c r="CH136" s="472"/>
      <c r="CI136" s="472"/>
      <c r="CJ136" s="472"/>
      <c r="CK136" s="472"/>
      <c r="CL136" s="472"/>
      <c r="CM136" s="472"/>
      <c r="CN136" s="472"/>
      <c r="CO136" s="472"/>
      <c r="CP136" s="472"/>
      <c r="CQ136" s="472"/>
      <c r="CR136" s="472"/>
      <c r="CS136" s="472"/>
      <c r="CT136" s="472"/>
      <c r="CU136" s="472"/>
      <c r="CV136" s="472"/>
      <c r="CW136" s="472"/>
      <c r="CX136" s="472"/>
      <c r="CY136" s="472"/>
      <c r="CZ136" s="472"/>
      <c r="DA136" s="472"/>
      <c r="DB136" s="472"/>
      <c r="DC136" s="472"/>
      <c r="DD136" s="472"/>
      <c r="DE136" s="472"/>
      <c r="DF136" s="472"/>
      <c r="DG136" s="472"/>
      <c r="DH136" s="472"/>
      <c r="DI136" s="472"/>
      <c r="DJ136" s="472"/>
      <c r="DK136" s="472"/>
      <c r="DL136" s="472"/>
      <c r="DM136" s="472"/>
      <c r="DN136" s="472"/>
      <c r="DO136" s="472"/>
      <c r="DP136" s="472"/>
      <c r="DQ136" s="472"/>
      <c r="DR136" s="472"/>
      <c r="DS136" s="472"/>
      <c r="DT136" s="472"/>
      <c r="DU136" s="472"/>
      <c r="DV136" s="472"/>
      <c r="DW136" s="472"/>
      <c r="DX136" s="472"/>
      <c r="DY136" s="472"/>
      <c r="DZ136" s="472"/>
      <c r="EA136" s="472"/>
      <c r="EB136" s="472"/>
      <c r="EC136" s="472"/>
      <c r="ED136" s="472"/>
      <c r="EE136" s="472"/>
      <c r="EF136" s="472"/>
      <c r="EG136" s="472"/>
      <c r="EH136" s="472"/>
      <c r="EI136" s="472"/>
      <c r="EJ136" s="472"/>
      <c r="EK136" s="472"/>
      <c r="EL136" s="472"/>
      <c r="EM136" s="472"/>
      <c r="EN136" s="472"/>
      <c r="EO136" s="472"/>
      <c r="EP136" s="472"/>
      <c r="EQ136" s="472"/>
      <c r="ER136" s="472"/>
      <c r="ES136" s="472"/>
      <c r="ET136" s="472"/>
      <c r="EU136" s="472"/>
      <c r="EV136" s="472"/>
      <c r="EW136" s="472"/>
      <c r="EX136" s="472"/>
      <c r="EY136" s="472"/>
      <c r="EZ136" s="472"/>
      <c r="FA136" s="472"/>
      <c r="FB136" s="472"/>
      <c r="FC136" s="472"/>
      <c r="FD136" s="472"/>
      <c r="FE136" s="472"/>
      <c r="FF136" s="472"/>
      <c r="FG136" s="472"/>
      <c r="FH136" s="472"/>
      <c r="FI136" s="472"/>
      <c r="FJ136" s="472"/>
      <c r="FK136" s="472"/>
      <c r="FL136" s="472"/>
      <c r="FM136" s="472"/>
      <c r="FN136" s="472"/>
      <c r="FO136" s="472"/>
      <c r="FP136" s="472"/>
      <c r="FQ136" s="472"/>
      <c r="FR136" s="472"/>
      <c r="FS136" s="472"/>
      <c r="FT136" s="472"/>
      <c r="FU136" s="472"/>
      <c r="FV136" s="472"/>
      <c r="FW136" s="472"/>
      <c r="FX136" s="472"/>
      <c r="FY136" s="472"/>
      <c r="FZ136" s="472"/>
      <c r="GA136" s="472"/>
      <c r="GB136" s="472"/>
      <c r="GC136" s="472"/>
      <c r="GD136" s="472"/>
      <c r="GE136" s="472"/>
      <c r="GF136" s="472"/>
      <c r="GG136" s="472"/>
      <c r="GH136" s="472"/>
      <c r="GI136" s="472"/>
      <c r="GJ136" s="472"/>
      <c r="GK136" s="472"/>
      <c r="GL136" s="472"/>
      <c r="GM136" s="472"/>
      <c r="GN136" s="472"/>
      <c r="GO136" s="472"/>
      <c r="GP136" s="472"/>
      <c r="GQ136" s="472"/>
      <c r="GR136" s="472"/>
      <c r="GS136" s="472"/>
      <c r="GT136" s="472"/>
      <c r="GU136" s="472"/>
      <c r="GV136" s="472"/>
      <c r="GW136" s="472"/>
      <c r="GX136" s="472"/>
      <c r="GY136" s="472"/>
      <c r="GZ136" s="472"/>
      <c r="HA136" s="472"/>
      <c r="HB136" s="472"/>
      <c r="HC136" s="472"/>
      <c r="HD136" s="472"/>
      <c r="HE136" s="472"/>
      <c r="HF136" s="472"/>
      <c r="HG136" s="472"/>
      <c r="HH136" s="472"/>
      <c r="HI136" s="472"/>
      <c r="HJ136" s="472"/>
      <c r="HK136" s="472"/>
      <c r="HL136" s="472"/>
      <c r="HM136" s="472"/>
      <c r="HN136" s="472"/>
      <c r="HO136" s="472"/>
      <c r="HP136" s="472"/>
      <c r="HQ136" s="472"/>
      <c r="HR136" s="472"/>
      <c r="HS136" s="472"/>
      <c r="HT136" s="472"/>
      <c r="HU136" s="472"/>
      <c r="HV136" s="472"/>
      <c r="HW136" s="472"/>
      <c r="HX136" s="472"/>
      <c r="HY136" s="472"/>
      <c r="HZ136" s="472"/>
      <c r="IA136" s="472"/>
      <c r="IB136" s="472"/>
      <c r="IC136" s="472"/>
      <c r="ID136" s="472"/>
      <c r="IE136" s="472"/>
      <c r="IF136" s="472"/>
      <c r="IG136" s="472"/>
      <c r="IH136" s="472"/>
      <c r="II136" s="472"/>
      <c r="IJ136" s="472"/>
      <c r="IK136" s="472"/>
      <c r="IL136" s="472"/>
      <c r="IM136" s="472"/>
      <c r="IN136" s="472"/>
      <c r="IO136" s="472"/>
      <c r="IP136" s="472"/>
      <c r="IQ136" s="472"/>
      <c r="IR136" s="472"/>
      <c r="IS136" s="472"/>
      <c r="IT136" s="472"/>
      <c r="IU136" s="472"/>
      <c r="IV136" s="472"/>
      <c r="IW136" s="472"/>
      <c r="IX136" s="472"/>
      <c r="IY136" s="472"/>
      <c r="IZ136" s="472"/>
      <c r="JA136" s="472"/>
      <c r="JB136" s="472"/>
      <c r="JC136" s="472"/>
      <c r="JD136" s="472"/>
      <c r="JE136" s="472"/>
      <c r="JF136" s="472"/>
      <c r="JG136" s="472"/>
      <c r="JH136" s="472"/>
      <c r="JI136" s="472"/>
      <c r="JJ136" s="472"/>
      <c r="JK136" s="472"/>
      <c r="JL136" s="472"/>
      <c r="JM136" s="472"/>
      <c r="JN136" s="472"/>
      <c r="JO136" s="472"/>
      <c r="JP136" s="472"/>
      <c r="JQ136" s="472"/>
      <c r="JR136" s="472"/>
      <c r="JS136" s="472"/>
      <c r="JT136" s="472"/>
      <c r="JU136" s="472"/>
      <c r="JV136" s="472"/>
      <c r="JW136" s="472"/>
      <c r="JX136" s="472"/>
      <c r="JY136" s="472"/>
      <c r="JZ136" s="472"/>
      <c r="KA136" s="472"/>
      <c r="KB136" s="472"/>
      <c r="KC136" s="472"/>
      <c r="KD136" s="472"/>
      <c r="KE136" s="472"/>
      <c r="KF136" s="472"/>
      <c r="KG136" s="472"/>
      <c r="KH136" s="472"/>
      <c r="KI136" s="472"/>
      <c r="KJ136" s="472"/>
      <c r="KK136" s="472"/>
      <c r="KL136" s="472"/>
      <c r="KM136" s="472"/>
      <c r="KN136" s="472"/>
      <c r="KO136" s="472"/>
      <c r="KP136" s="472"/>
      <c r="KQ136" s="472"/>
      <c r="KR136" s="472"/>
      <c r="KS136" s="472"/>
      <c r="KT136" s="472"/>
      <c r="KU136" s="472"/>
      <c r="KV136" s="472"/>
      <c r="KW136" s="472"/>
      <c r="KX136" s="472"/>
      <c r="KY136" s="472"/>
      <c r="KZ136" s="472"/>
      <c r="LA136" s="472"/>
      <c r="LB136" s="472"/>
      <c r="LC136" s="472"/>
      <c r="LD136" s="472"/>
      <c r="LE136" s="472"/>
      <c r="LF136" s="472"/>
      <c r="LG136" s="472"/>
      <c r="LH136" s="472"/>
      <c r="LI136" s="472"/>
      <c r="LJ136" s="472"/>
      <c r="LK136" s="472"/>
      <c r="LL136" s="472"/>
      <c r="LM136" s="472"/>
      <c r="LN136" s="472"/>
      <c r="LO136" s="472"/>
      <c r="LP136" s="472"/>
      <c r="LQ136" s="472"/>
      <c r="LR136" s="472"/>
      <c r="LS136" s="472"/>
      <c r="LT136" s="472"/>
      <c r="LU136" s="472"/>
      <c r="LV136" s="472"/>
      <c r="LW136" s="472"/>
      <c r="LX136" s="472"/>
      <c r="LY136" s="472"/>
      <c r="LZ136" s="472"/>
      <c r="MA136" s="472"/>
      <c r="MB136" s="472"/>
      <c r="MC136" s="472"/>
      <c r="MD136" s="472"/>
      <c r="ME136" s="472"/>
      <c r="MF136" s="472"/>
      <c r="MG136" s="472"/>
      <c r="MH136" s="472"/>
      <c r="MI136" s="472"/>
      <c r="MJ136" s="472"/>
      <c r="MK136" s="472"/>
      <c r="ML136" s="472"/>
      <c r="MM136" s="472"/>
      <c r="MN136" s="472"/>
      <c r="MO136" s="472"/>
      <c r="MP136" s="472"/>
      <c r="MQ136" s="472"/>
      <c r="MR136" s="472"/>
      <c r="MS136" s="472"/>
      <c r="MT136" s="472"/>
      <c r="MU136" s="472"/>
      <c r="MV136" s="472"/>
      <c r="MW136" s="472"/>
      <c r="MX136" s="472"/>
      <c r="MY136" s="472"/>
      <c r="MZ136" s="472"/>
      <c r="NA136" s="472"/>
    </row>
    <row r="137" spans="1:365" s="305" customFormat="1" ht="12.65" customHeight="1" x14ac:dyDescent="0.3">
      <c r="A137" s="485"/>
      <c r="B137" s="478">
        <v>27</v>
      </c>
      <c r="C137" s="443"/>
      <c r="D137" s="292">
        <f>RFR!$C36</f>
        <v>0</v>
      </c>
      <c r="E137" s="293">
        <f>RC_Summary!$D36</f>
        <v>0.25</v>
      </c>
      <c r="F137" s="293">
        <f>RC_Summary!$C36</f>
        <v>-0.2</v>
      </c>
      <c r="G137" s="294">
        <f t="shared" si="84"/>
        <v>0</v>
      </c>
      <c r="H137" s="294">
        <f t="shared" si="85"/>
        <v>0</v>
      </c>
      <c r="I137" s="391">
        <f t="shared" si="86"/>
        <v>0</v>
      </c>
      <c r="J137" s="391">
        <f t="shared" si="87"/>
        <v>0</v>
      </c>
      <c r="K137" s="69"/>
      <c r="L137" s="157">
        <v>27</v>
      </c>
      <c r="M137" s="443"/>
      <c r="N137" s="292">
        <f>IF(IF(ISBLANK(L$106),0,VLOOKUP(L137,RFR!$B$8:$I$108,VLOOKUP('Market Risk (Interest Rate_MD)'!L$106,RC_Summary!$F$18:$G$24,2,0),0))&lt;0,0,IF(ISBLANK(L$106),0,VLOOKUP(L137,RFR!$B$8:$I$108,VLOOKUP('Market Risk (Interest Rate_MD)'!$L$106,RC_Summary!$F$18:$G$24,2,0),0)))</f>
        <v>0</v>
      </c>
      <c r="O137" s="293">
        <f>RC_Summary!$D36</f>
        <v>0.25</v>
      </c>
      <c r="P137" s="293">
        <f>RC_Summary!$C36</f>
        <v>-0.2</v>
      </c>
      <c r="Q137" s="294">
        <f t="shared" si="88"/>
        <v>0</v>
      </c>
      <c r="R137" s="294">
        <f t="shared" si="89"/>
        <v>0</v>
      </c>
      <c r="S137" s="305">
        <f t="shared" si="90"/>
        <v>0</v>
      </c>
      <c r="T137" s="305">
        <f t="shared" si="91"/>
        <v>0</v>
      </c>
      <c r="U137" s="69"/>
      <c r="V137" s="157">
        <v>27</v>
      </c>
      <c r="W137" s="443"/>
      <c r="X137" s="292">
        <f>IF(IF(ISBLANK(V$106),0,VLOOKUP(V137,RFR!$B$8:$I$108,VLOOKUP('Market Risk (Interest Rate_MD)'!V$106,RC_Summary!$F$18:$G$24,2,0),0))&lt;0,0,IF(ISBLANK(V$106),0,VLOOKUP(V137,RFR!$B$8:$I$108,VLOOKUP('Market Risk (Interest Rate_MD)'!$L$106,RC_Summary!$F$18:$G$24,2,0),0)))</f>
        <v>0</v>
      </c>
      <c r="Y137" s="293">
        <f>RC_Summary!$D36</f>
        <v>0.25</v>
      </c>
      <c r="Z137" s="293">
        <f>RC_Summary!$C36</f>
        <v>-0.2</v>
      </c>
      <c r="AA137" s="294">
        <f t="shared" si="92"/>
        <v>0</v>
      </c>
      <c r="AB137" s="294">
        <f t="shared" si="93"/>
        <v>0</v>
      </c>
      <c r="AC137" s="305">
        <f t="shared" si="94"/>
        <v>0</v>
      </c>
      <c r="AD137" s="305">
        <f t="shared" si="95"/>
        <v>0</v>
      </c>
      <c r="AE137" s="69"/>
      <c r="AF137" s="157">
        <v>27</v>
      </c>
      <c r="AG137" s="443"/>
      <c r="AH137" s="292">
        <f>IF(IF(ISBLANK(AF$106),0,VLOOKUP(AF137,RFR!$B$8:$I$108,VLOOKUP('Market Risk (Interest Rate_MD)'!AF$106,RC_Summary!$F$18:$G$24,2,0),0))&lt;0,0,IF(ISBLANK(AF$106),0,VLOOKUP(AF137,RFR!$B$8:$I$108,VLOOKUP('Market Risk (Interest Rate_MD)'!$L$106,RC_Summary!$F$18:$G$24,2,0),0)))</f>
        <v>0</v>
      </c>
      <c r="AI137" s="293">
        <f>RC_Summary!$D36</f>
        <v>0.25</v>
      </c>
      <c r="AJ137" s="293">
        <f>RC_Summary!$C36</f>
        <v>-0.2</v>
      </c>
      <c r="AK137" s="294">
        <f t="shared" si="96"/>
        <v>0</v>
      </c>
      <c r="AL137" s="294">
        <f t="shared" si="97"/>
        <v>0</v>
      </c>
      <c r="AM137" s="305">
        <f t="shared" si="98"/>
        <v>0</v>
      </c>
      <c r="AN137" s="305">
        <f t="shared" si="99"/>
        <v>0</v>
      </c>
      <c r="AO137" s="69"/>
      <c r="AP137" s="157">
        <v>27</v>
      </c>
      <c r="AQ137" s="443"/>
      <c r="AR137" s="292">
        <f>IF(IF(ISBLANK(AP$106),0,VLOOKUP(AP137,RFR!$B$8:$I$108,VLOOKUP('Market Risk (Interest Rate_MD)'!AP$106,RC_Summary!$F$18:$G$24,2,0),0))&lt;0,0,IF(ISBLANK(AP$106),0,VLOOKUP(AP137,RFR!$B$8:$I$108,VLOOKUP('Market Risk (Interest Rate_MD)'!$L$106,RC_Summary!$F$18:$G$24,2,0),0)))</f>
        <v>0</v>
      </c>
      <c r="AS137" s="293">
        <f>RC_Summary!$D36</f>
        <v>0.25</v>
      </c>
      <c r="AT137" s="293">
        <f>RC_Summary!$C36</f>
        <v>-0.2</v>
      </c>
      <c r="AU137" s="294">
        <f t="shared" si="100"/>
        <v>0</v>
      </c>
      <c r="AV137" s="294">
        <f t="shared" si="101"/>
        <v>0</v>
      </c>
      <c r="AW137" s="305">
        <f t="shared" si="102"/>
        <v>0</v>
      </c>
      <c r="AX137" s="305">
        <f t="shared" si="103"/>
        <v>0</v>
      </c>
      <c r="AY137" s="69"/>
      <c r="AZ137" s="482">
        <v>27</v>
      </c>
      <c r="BA137" s="283"/>
      <c r="BB137" s="292">
        <f>IF(IF(ISBLANK(AZ$106),0,VLOOKUP(AZ137,RFR!$B$8:$I$108,VLOOKUP('Market Risk (Interest Rate_MD)'!AZ$106,RC_Summary!$F$18:$G$24,2,0),0))&lt;0,0,IF(ISBLANK(AZ$106),0,VLOOKUP(AZ137,RFR!$B$8:$I$108,VLOOKUP('Market Risk (Interest Rate_MD)'!$L$106,RC_Summary!$F$18:$G$24,2,0),0)))</f>
        <v>0</v>
      </c>
      <c r="BC137" s="293">
        <f>RC_Summary!$D36</f>
        <v>0.25</v>
      </c>
      <c r="BD137" s="293">
        <f>RC_Summary!$C36</f>
        <v>-0.2</v>
      </c>
      <c r="BE137" s="294">
        <f t="shared" si="104"/>
        <v>0</v>
      </c>
      <c r="BF137" s="294">
        <f t="shared" si="105"/>
        <v>0</v>
      </c>
      <c r="BG137" s="305">
        <f t="shared" si="106"/>
        <v>0</v>
      </c>
      <c r="BH137" s="305">
        <f t="shared" si="107"/>
        <v>0</v>
      </c>
      <c r="BI137" s="69"/>
      <c r="BJ137" s="157">
        <v>27</v>
      </c>
      <c r="BK137" s="283"/>
      <c r="BL137" s="292">
        <f>IF(IF(ISBLANK(BJ$106),0,VLOOKUP(BJ137,RFR!$B$8:$I$108,VLOOKUP('Market Risk (Interest Rate_MD)'!BJ$106,RC_Summary!$F$18:$G$24,2,0),0))&lt;0,0,IF(ISBLANK(BJ$106),0,VLOOKUP(BJ137,RFR!$B$8:$I$108,VLOOKUP('Market Risk (Interest Rate_MD)'!$L$106,RC_Summary!$F$18:$G$24,2,0),0)))</f>
        <v>0</v>
      </c>
      <c r="BM137" s="293">
        <f>RC_Summary!$D36</f>
        <v>0.25</v>
      </c>
      <c r="BN137" s="293">
        <f>RC_Summary!$C36</f>
        <v>-0.2</v>
      </c>
      <c r="BO137" s="294">
        <f t="shared" si="108"/>
        <v>0</v>
      </c>
      <c r="BP137" s="294">
        <f t="shared" si="109"/>
        <v>0</v>
      </c>
      <c r="BQ137" s="305">
        <f t="shared" si="110"/>
        <v>0</v>
      </c>
      <c r="BR137" s="305">
        <f t="shared" si="111"/>
        <v>0</v>
      </c>
      <c r="BS137" s="472"/>
      <c r="BT137" s="472"/>
      <c r="BU137" s="472"/>
      <c r="BV137" s="472"/>
      <c r="BW137" s="472"/>
      <c r="BX137" s="472"/>
      <c r="BY137" s="472"/>
      <c r="BZ137" s="472"/>
      <c r="CA137" s="472"/>
      <c r="CB137" s="472"/>
      <c r="CC137" s="472"/>
      <c r="CD137" s="472"/>
      <c r="CE137" s="472"/>
      <c r="CF137" s="472"/>
      <c r="CG137" s="472"/>
      <c r="CH137" s="472"/>
      <c r="CI137" s="472"/>
      <c r="CJ137" s="472"/>
      <c r="CK137" s="472"/>
      <c r="CL137" s="472"/>
      <c r="CM137" s="472"/>
      <c r="CN137" s="472"/>
      <c r="CO137" s="472"/>
      <c r="CP137" s="472"/>
      <c r="CQ137" s="472"/>
      <c r="CR137" s="472"/>
      <c r="CS137" s="472"/>
      <c r="CT137" s="472"/>
      <c r="CU137" s="472"/>
      <c r="CV137" s="472"/>
      <c r="CW137" s="472"/>
      <c r="CX137" s="472"/>
      <c r="CY137" s="472"/>
      <c r="CZ137" s="472"/>
      <c r="DA137" s="472"/>
      <c r="DB137" s="472"/>
      <c r="DC137" s="472"/>
      <c r="DD137" s="472"/>
      <c r="DE137" s="472"/>
      <c r="DF137" s="472"/>
      <c r="DG137" s="472"/>
      <c r="DH137" s="472"/>
      <c r="DI137" s="472"/>
      <c r="DJ137" s="472"/>
      <c r="DK137" s="472"/>
      <c r="DL137" s="472"/>
      <c r="DM137" s="472"/>
      <c r="DN137" s="472"/>
      <c r="DO137" s="472"/>
      <c r="DP137" s="472"/>
      <c r="DQ137" s="472"/>
      <c r="DR137" s="472"/>
      <c r="DS137" s="472"/>
      <c r="DT137" s="472"/>
      <c r="DU137" s="472"/>
      <c r="DV137" s="472"/>
      <c r="DW137" s="472"/>
      <c r="DX137" s="472"/>
      <c r="DY137" s="472"/>
      <c r="DZ137" s="472"/>
      <c r="EA137" s="472"/>
      <c r="EB137" s="472"/>
      <c r="EC137" s="472"/>
      <c r="ED137" s="472"/>
      <c r="EE137" s="472"/>
      <c r="EF137" s="472"/>
      <c r="EG137" s="472"/>
      <c r="EH137" s="472"/>
      <c r="EI137" s="472"/>
      <c r="EJ137" s="472"/>
      <c r="EK137" s="472"/>
      <c r="EL137" s="472"/>
      <c r="EM137" s="472"/>
      <c r="EN137" s="472"/>
      <c r="EO137" s="472"/>
      <c r="EP137" s="472"/>
      <c r="EQ137" s="472"/>
      <c r="ER137" s="472"/>
      <c r="ES137" s="472"/>
      <c r="ET137" s="472"/>
      <c r="EU137" s="472"/>
      <c r="EV137" s="472"/>
      <c r="EW137" s="472"/>
      <c r="EX137" s="472"/>
      <c r="EY137" s="472"/>
      <c r="EZ137" s="472"/>
      <c r="FA137" s="472"/>
      <c r="FB137" s="472"/>
      <c r="FC137" s="472"/>
      <c r="FD137" s="472"/>
      <c r="FE137" s="472"/>
      <c r="FF137" s="472"/>
      <c r="FG137" s="472"/>
      <c r="FH137" s="472"/>
      <c r="FI137" s="472"/>
      <c r="FJ137" s="472"/>
      <c r="FK137" s="472"/>
      <c r="FL137" s="472"/>
      <c r="FM137" s="472"/>
      <c r="FN137" s="472"/>
      <c r="FO137" s="472"/>
      <c r="FP137" s="472"/>
      <c r="FQ137" s="472"/>
      <c r="FR137" s="472"/>
      <c r="FS137" s="472"/>
      <c r="FT137" s="472"/>
      <c r="FU137" s="472"/>
      <c r="FV137" s="472"/>
      <c r="FW137" s="472"/>
      <c r="FX137" s="472"/>
      <c r="FY137" s="472"/>
      <c r="FZ137" s="472"/>
      <c r="GA137" s="472"/>
      <c r="GB137" s="472"/>
      <c r="GC137" s="472"/>
      <c r="GD137" s="472"/>
      <c r="GE137" s="472"/>
      <c r="GF137" s="472"/>
      <c r="GG137" s="472"/>
      <c r="GH137" s="472"/>
      <c r="GI137" s="472"/>
      <c r="GJ137" s="472"/>
      <c r="GK137" s="472"/>
      <c r="GL137" s="472"/>
      <c r="GM137" s="472"/>
      <c r="GN137" s="472"/>
      <c r="GO137" s="472"/>
      <c r="GP137" s="472"/>
      <c r="GQ137" s="472"/>
      <c r="GR137" s="472"/>
      <c r="GS137" s="472"/>
      <c r="GT137" s="472"/>
      <c r="GU137" s="472"/>
      <c r="GV137" s="472"/>
      <c r="GW137" s="472"/>
      <c r="GX137" s="472"/>
      <c r="GY137" s="472"/>
      <c r="GZ137" s="472"/>
      <c r="HA137" s="472"/>
      <c r="HB137" s="472"/>
      <c r="HC137" s="472"/>
      <c r="HD137" s="472"/>
      <c r="HE137" s="472"/>
      <c r="HF137" s="472"/>
      <c r="HG137" s="472"/>
      <c r="HH137" s="472"/>
      <c r="HI137" s="472"/>
      <c r="HJ137" s="472"/>
      <c r="HK137" s="472"/>
      <c r="HL137" s="472"/>
      <c r="HM137" s="472"/>
      <c r="HN137" s="472"/>
      <c r="HO137" s="472"/>
      <c r="HP137" s="472"/>
      <c r="HQ137" s="472"/>
      <c r="HR137" s="472"/>
      <c r="HS137" s="472"/>
      <c r="HT137" s="472"/>
      <c r="HU137" s="472"/>
      <c r="HV137" s="472"/>
      <c r="HW137" s="472"/>
      <c r="HX137" s="472"/>
      <c r="HY137" s="472"/>
      <c r="HZ137" s="472"/>
      <c r="IA137" s="472"/>
      <c r="IB137" s="472"/>
      <c r="IC137" s="472"/>
      <c r="ID137" s="472"/>
      <c r="IE137" s="472"/>
      <c r="IF137" s="472"/>
      <c r="IG137" s="472"/>
      <c r="IH137" s="472"/>
      <c r="II137" s="472"/>
      <c r="IJ137" s="472"/>
      <c r="IK137" s="472"/>
      <c r="IL137" s="472"/>
      <c r="IM137" s="472"/>
      <c r="IN137" s="472"/>
      <c r="IO137" s="472"/>
      <c r="IP137" s="472"/>
      <c r="IQ137" s="472"/>
      <c r="IR137" s="472"/>
      <c r="IS137" s="472"/>
      <c r="IT137" s="472"/>
      <c r="IU137" s="472"/>
      <c r="IV137" s="472"/>
      <c r="IW137" s="472"/>
      <c r="IX137" s="472"/>
      <c r="IY137" s="472"/>
      <c r="IZ137" s="472"/>
      <c r="JA137" s="472"/>
      <c r="JB137" s="472"/>
      <c r="JC137" s="472"/>
      <c r="JD137" s="472"/>
      <c r="JE137" s="472"/>
      <c r="JF137" s="472"/>
      <c r="JG137" s="472"/>
      <c r="JH137" s="472"/>
      <c r="JI137" s="472"/>
      <c r="JJ137" s="472"/>
      <c r="JK137" s="472"/>
      <c r="JL137" s="472"/>
      <c r="JM137" s="472"/>
      <c r="JN137" s="472"/>
      <c r="JO137" s="472"/>
      <c r="JP137" s="472"/>
      <c r="JQ137" s="472"/>
      <c r="JR137" s="472"/>
      <c r="JS137" s="472"/>
      <c r="JT137" s="472"/>
      <c r="JU137" s="472"/>
      <c r="JV137" s="472"/>
      <c r="JW137" s="472"/>
      <c r="JX137" s="472"/>
      <c r="JY137" s="472"/>
      <c r="JZ137" s="472"/>
      <c r="KA137" s="472"/>
      <c r="KB137" s="472"/>
      <c r="KC137" s="472"/>
      <c r="KD137" s="472"/>
      <c r="KE137" s="472"/>
      <c r="KF137" s="472"/>
      <c r="KG137" s="472"/>
      <c r="KH137" s="472"/>
      <c r="KI137" s="472"/>
      <c r="KJ137" s="472"/>
      <c r="KK137" s="472"/>
      <c r="KL137" s="472"/>
      <c r="KM137" s="472"/>
      <c r="KN137" s="472"/>
      <c r="KO137" s="472"/>
      <c r="KP137" s="472"/>
      <c r="KQ137" s="472"/>
      <c r="KR137" s="472"/>
      <c r="KS137" s="472"/>
      <c r="KT137" s="472"/>
      <c r="KU137" s="472"/>
      <c r="KV137" s="472"/>
      <c r="KW137" s="472"/>
      <c r="KX137" s="472"/>
      <c r="KY137" s="472"/>
      <c r="KZ137" s="472"/>
      <c r="LA137" s="472"/>
      <c r="LB137" s="472"/>
      <c r="LC137" s="472"/>
      <c r="LD137" s="472"/>
      <c r="LE137" s="472"/>
      <c r="LF137" s="472"/>
      <c r="LG137" s="472"/>
      <c r="LH137" s="472"/>
      <c r="LI137" s="472"/>
      <c r="LJ137" s="472"/>
      <c r="LK137" s="472"/>
      <c r="LL137" s="472"/>
      <c r="LM137" s="472"/>
      <c r="LN137" s="472"/>
      <c r="LO137" s="472"/>
      <c r="LP137" s="472"/>
      <c r="LQ137" s="472"/>
      <c r="LR137" s="472"/>
      <c r="LS137" s="472"/>
      <c r="LT137" s="472"/>
      <c r="LU137" s="472"/>
      <c r="LV137" s="472"/>
      <c r="LW137" s="472"/>
      <c r="LX137" s="472"/>
      <c r="LY137" s="472"/>
      <c r="LZ137" s="472"/>
      <c r="MA137" s="472"/>
      <c r="MB137" s="472"/>
      <c r="MC137" s="472"/>
      <c r="MD137" s="472"/>
      <c r="ME137" s="472"/>
      <c r="MF137" s="472"/>
      <c r="MG137" s="472"/>
      <c r="MH137" s="472"/>
      <c r="MI137" s="472"/>
      <c r="MJ137" s="472"/>
      <c r="MK137" s="472"/>
      <c r="ML137" s="472"/>
      <c r="MM137" s="472"/>
      <c r="MN137" s="472"/>
      <c r="MO137" s="472"/>
      <c r="MP137" s="472"/>
      <c r="MQ137" s="472"/>
      <c r="MR137" s="472"/>
      <c r="MS137" s="472"/>
      <c r="MT137" s="472"/>
      <c r="MU137" s="472"/>
      <c r="MV137" s="472"/>
      <c r="MW137" s="472"/>
      <c r="MX137" s="472"/>
      <c r="MY137" s="472"/>
      <c r="MZ137" s="472"/>
      <c r="NA137" s="472"/>
    </row>
    <row r="138" spans="1:365" s="305" customFormat="1" ht="13.5" customHeight="1" x14ac:dyDescent="0.3">
      <c r="A138" s="485"/>
      <c r="B138" s="478">
        <v>28</v>
      </c>
      <c r="C138" s="443"/>
      <c r="D138" s="292">
        <f>RFR!$C37</f>
        <v>0</v>
      </c>
      <c r="E138" s="293">
        <f>RC_Summary!$D37</f>
        <v>0.25</v>
      </c>
      <c r="F138" s="293">
        <f>RC_Summary!$C37</f>
        <v>-0.2</v>
      </c>
      <c r="G138" s="294">
        <f t="shared" si="84"/>
        <v>0</v>
      </c>
      <c r="H138" s="294">
        <f t="shared" si="85"/>
        <v>0</v>
      </c>
      <c r="I138" s="391">
        <f t="shared" si="86"/>
        <v>0</v>
      </c>
      <c r="J138" s="391">
        <f t="shared" si="87"/>
        <v>0</v>
      </c>
      <c r="K138" s="69"/>
      <c r="L138" s="157">
        <v>28</v>
      </c>
      <c r="M138" s="443"/>
      <c r="N138" s="292">
        <f>IF(IF(ISBLANK(L$106),0,VLOOKUP(L138,RFR!$B$8:$I$108,VLOOKUP('Market Risk (Interest Rate_MD)'!L$106,RC_Summary!$F$18:$G$24,2,0),0))&lt;0,0,IF(ISBLANK(L$106),0,VLOOKUP(L138,RFR!$B$8:$I$108,VLOOKUP('Market Risk (Interest Rate_MD)'!$L$106,RC_Summary!$F$18:$G$24,2,0),0)))</f>
        <v>0</v>
      </c>
      <c r="O138" s="293">
        <f>RC_Summary!$D37</f>
        <v>0.25</v>
      </c>
      <c r="P138" s="293">
        <f>RC_Summary!$C37</f>
        <v>-0.2</v>
      </c>
      <c r="Q138" s="294">
        <f t="shared" si="88"/>
        <v>0</v>
      </c>
      <c r="R138" s="294">
        <f t="shared" si="89"/>
        <v>0</v>
      </c>
      <c r="S138" s="305">
        <f t="shared" si="90"/>
        <v>0</v>
      </c>
      <c r="T138" s="305">
        <f t="shared" si="91"/>
        <v>0</v>
      </c>
      <c r="U138" s="69"/>
      <c r="V138" s="157">
        <v>28</v>
      </c>
      <c r="W138" s="443"/>
      <c r="X138" s="292">
        <f>IF(IF(ISBLANK(V$106),0,VLOOKUP(V138,RFR!$B$8:$I$108,VLOOKUP('Market Risk (Interest Rate_MD)'!V$106,RC_Summary!$F$18:$G$24,2,0),0))&lt;0,0,IF(ISBLANK(V$106),0,VLOOKUP(V138,RFR!$B$8:$I$108,VLOOKUP('Market Risk (Interest Rate_MD)'!$L$106,RC_Summary!$F$18:$G$24,2,0),0)))</f>
        <v>0</v>
      </c>
      <c r="Y138" s="293">
        <f>RC_Summary!$D37</f>
        <v>0.25</v>
      </c>
      <c r="Z138" s="293">
        <f>RC_Summary!$C37</f>
        <v>-0.2</v>
      </c>
      <c r="AA138" s="294">
        <f t="shared" si="92"/>
        <v>0</v>
      </c>
      <c r="AB138" s="294">
        <f t="shared" si="93"/>
        <v>0</v>
      </c>
      <c r="AC138" s="305">
        <f t="shared" si="94"/>
        <v>0</v>
      </c>
      <c r="AD138" s="305">
        <f t="shared" si="95"/>
        <v>0</v>
      </c>
      <c r="AE138" s="69"/>
      <c r="AF138" s="157">
        <v>28</v>
      </c>
      <c r="AG138" s="443"/>
      <c r="AH138" s="292">
        <f>IF(IF(ISBLANK(AF$106),0,VLOOKUP(AF138,RFR!$B$8:$I$108,VLOOKUP('Market Risk (Interest Rate_MD)'!AF$106,RC_Summary!$F$18:$G$24,2,0),0))&lt;0,0,IF(ISBLANK(AF$106),0,VLOOKUP(AF138,RFR!$B$8:$I$108,VLOOKUP('Market Risk (Interest Rate_MD)'!$L$106,RC_Summary!$F$18:$G$24,2,0),0)))</f>
        <v>0</v>
      </c>
      <c r="AI138" s="293">
        <f>RC_Summary!$D37</f>
        <v>0.25</v>
      </c>
      <c r="AJ138" s="293">
        <f>RC_Summary!$C37</f>
        <v>-0.2</v>
      </c>
      <c r="AK138" s="294">
        <f t="shared" si="96"/>
        <v>0</v>
      </c>
      <c r="AL138" s="294">
        <f t="shared" si="97"/>
        <v>0</v>
      </c>
      <c r="AM138" s="305">
        <f t="shared" si="98"/>
        <v>0</v>
      </c>
      <c r="AN138" s="305">
        <f t="shared" si="99"/>
        <v>0</v>
      </c>
      <c r="AO138" s="69"/>
      <c r="AP138" s="157">
        <v>28</v>
      </c>
      <c r="AQ138" s="443"/>
      <c r="AR138" s="292">
        <f>IF(IF(ISBLANK(AP$106),0,VLOOKUP(AP138,RFR!$B$8:$I$108,VLOOKUP('Market Risk (Interest Rate_MD)'!AP$106,RC_Summary!$F$18:$G$24,2,0),0))&lt;0,0,IF(ISBLANK(AP$106),0,VLOOKUP(AP138,RFR!$B$8:$I$108,VLOOKUP('Market Risk (Interest Rate_MD)'!$L$106,RC_Summary!$F$18:$G$24,2,0),0)))</f>
        <v>0</v>
      </c>
      <c r="AS138" s="293">
        <f>RC_Summary!$D37</f>
        <v>0.25</v>
      </c>
      <c r="AT138" s="293">
        <f>RC_Summary!$C37</f>
        <v>-0.2</v>
      </c>
      <c r="AU138" s="294">
        <f t="shared" si="100"/>
        <v>0</v>
      </c>
      <c r="AV138" s="294">
        <f t="shared" si="101"/>
        <v>0</v>
      </c>
      <c r="AW138" s="305">
        <f t="shared" si="102"/>
        <v>0</v>
      </c>
      <c r="AX138" s="305">
        <f t="shared" si="103"/>
        <v>0</v>
      </c>
      <c r="AY138" s="69"/>
      <c r="AZ138" s="482">
        <v>28</v>
      </c>
      <c r="BA138" s="283"/>
      <c r="BB138" s="292">
        <f>IF(IF(ISBLANK(AZ$106),0,VLOOKUP(AZ138,RFR!$B$8:$I$108,VLOOKUP('Market Risk (Interest Rate_MD)'!AZ$106,RC_Summary!$F$18:$G$24,2,0),0))&lt;0,0,IF(ISBLANK(AZ$106),0,VLOOKUP(AZ138,RFR!$B$8:$I$108,VLOOKUP('Market Risk (Interest Rate_MD)'!$L$106,RC_Summary!$F$18:$G$24,2,0),0)))</f>
        <v>0</v>
      </c>
      <c r="BC138" s="293">
        <f>RC_Summary!$D37</f>
        <v>0.25</v>
      </c>
      <c r="BD138" s="293">
        <f>RC_Summary!$C37</f>
        <v>-0.2</v>
      </c>
      <c r="BE138" s="294">
        <f t="shared" si="104"/>
        <v>0</v>
      </c>
      <c r="BF138" s="294">
        <f t="shared" si="105"/>
        <v>0</v>
      </c>
      <c r="BG138" s="305">
        <f t="shared" si="106"/>
        <v>0</v>
      </c>
      <c r="BH138" s="305">
        <f t="shared" si="107"/>
        <v>0</v>
      </c>
      <c r="BI138" s="69"/>
      <c r="BJ138" s="157">
        <v>28</v>
      </c>
      <c r="BK138" s="283"/>
      <c r="BL138" s="292">
        <f>IF(IF(ISBLANK(BJ$106),0,VLOOKUP(BJ138,RFR!$B$8:$I$108,VLOOKUP('Market Risk (Interest Rate_MD)'!BJ$106,RC_Summary!$F$18:$G$24,2,0),0))&lt;0,0,IF(ISBLANK(BJ$106),0,VLOOKUP(BJ138,RFR!$B$8:$I$108,VLOOKUP('Market Risk (Interest Rate_MD)'!$L$106,RC_Summary!$F$18:$G$24,2,0),0)))</f>
        <v>0</v>
      </c>
      <c r="BM138" s="293">
        <f>RC_Summary!$D37</f>
        <v>0.25</v>
      </c>
      <c r="BN138" s="293">
        <f>RC_Summary!$C37</f>
        <v>-0.2</v>
      </c>
      <c r="BO138" s="294">
        <f t="shared" si="108"/>
        <v>0</v>
      </c>
      <c r="BP138" s="294">
        <f t="shared" si="109"/>
        <v>0</v>
      </c>
      <c r="BQ138" s="305">
        <f t="shared" si="110"/>
        <v>0</v>
      </c>
      <c r="BR138" s="305">
        <f t="shared" si="111"/>
        <v>0</v>
      </c>
      <c r="BS138" s="472"/>
      <c r="BT138" s="472"/>
      <c r="BU138" s="472"/>
      <c r="BV138" s="472"/>
      <c r="BW138" s="472"/>
      <c r="BX138" s="472"/>
      <c r="BY138" s="472"/>
      <c r="BZ138" s="472"/>
      <c r="CA138" s="472"/>
      <c r="CB138" s="472"/>
      <c r="CC138" s="472"/>
      <c r="CD138" s="472"/>
      <c r="CE138" s="472"/>
      <c r="CF138" s="472"/>
      <c r="CG138" s="472"/>
      <c r="CH138" s="472"/>
      <c r="CI138" s="472"/>
      <c r="CJ138" s="472"/>
      <c r="CK138" s="472"/>
      <c r="CL138" s="472"/>
      <c r="CM138" s="472"/>
      <c r="CN138" s="472"/>
      <c r="CO138" s="472"/>
      <c r="CP138" s="472"/>
      <c r="CQ138" s="472"/>
      <c r="CR138" s="472"/>
      <c r="CS138" s="472"/>
      <c r="CT138" s="472"/>
      <c r="CU138" s="472"/>
      <c r="CV138" s="472"/>
      <c r="CW138" s="472"/>
      <c r="CX138" s="472"/>
      <c r="CY138" s="472"/>
      <c r="CZ138" s="472"/>
      <c r="DA138" s="472"/>
      <c r="DB138" s="472"/>
      <c r="DC138" s="472"/>
      <c r="DD138" s="472"/>
      <c r="DE138" s="472"/>
      <c r="DF138" s="472"/>
      <c r="DG138" s="472"/>
      <c r="DH138" s="472"/>
      <c r="DI138" s="472"/>
      <c r="DJ138" s="472"/>
      <c r="DK138" s="472"/>
      <c r="DL138" s="472"/>
      <c r="DM138" s="472"/>
      <c r="DN138" s="472"/>
      <c r="DO138" s="472"/>
      <c r="DP138" s="472"/>
      <c r="DQ138" s="472"/>
      <c r="DR138" s="472"/>
      <c r="DS138" s="472"/>
      <c r="DT138" s="472"/>
      <c r="DU138" s="472"/>
      <c r="DV138" s="472"/>
      <c r="DW138" s="472"/>
      <c r="DX138" s="472"/>
      <c r="DY138" s="472"/>
      <c r="DZ138" s="472"/>
      <c r="EA138" s="472"/>
      <c r="EB138" s="472"/>
      <c r="EC138" s="472"/>
      <c r="ED138" s="472"/>
      <c r="EE138" s="472"/>
      <c r="EF138" s="472"/>
      <c r="EG138" s="472"/>
      <c r="EH138" s="472"/>
      <c r="EI138" s="472"/>
      <c r="EJ138" s="472"/>
      <c r="EK138" s="472"/>
      <c r="EL138" s="472"/>
      <c r="EM138" s="472"/>
      <c r="EN138" s="472"/>
      <c r="EO138" s="472"/>
      <c r="EP138" s="472"/>
      <c r="EQ138" s="472"/>
      <c r="ER138" s="472"/>
      <c r="ES138" s="472"/>
      <c r="ET138" s="472"/>
      <c r="EU138" s="472"/>
      <c r="EV138" s="472"/>
      <c r="EW138" s="472"/>
      <c r="EX138" s="472"/>
      <c r="EY138" s="472"/>
      <c r="EZ138" s="472"/>
      <c r="FA138" s="472"/>
      <c r="FB138" s="472"/>
      <c r="FC138" s="472"/>
      <c r="FD138" s="472"/>
      <c r="FE138" s="472"/>
      <c r="FF138" s="472"/>
      <c r="FG138" s="472"/>
      <c r="FH138" s="472"/>
      <c r="FI138" s="472"/>
      <c r="FJ138" s="472"/>
      <c r="FK138" s="472"/>
      <c r="FL138" s="472"/>
      <c r="FM138" s="472"/>
      <c r="FN138" s="472"/>
      <c r="FO138" s="472"/>
      <c r="FP138" s="472"/>
      <c r="FQ138" s="472"/>
      <c r="FR138" s="472"/>
      <c r="FS138" s="472"/>
      <c r="FT138" s="472"/>
      <c r="FU138" s="472"/>
      <c r="FV138" s="472"/>
      <c r="FW138" s="472"/>
      <c r="FX138" s="472"/>
      <c r="FY138" s="472"/>
      <c r="FZ138" s="472"/>
      <c r="GA138" s="472"/>
      <c r="GB138" s="472"/>
      <c r="GC138" s="472"/>
      <c r="GD138" s="472"/>
      <c r="GE138" s="472"/>
      <c r="GF138" s="472"/>
      <c r="GG138" s="472"/>
      <c r="GH138" s="472"/>
      <c r="GI138" s="472"/>
      <c r="GJ138" s="472"/>
      <c r="GK138" s="472"/>
      <c r="GL138" s="472"/>
      <c r="GM138" s="472"/>
      <c r="GN138" s="472"/>
      <c r="GO138" s="472"/>
      <c r="GP138" s="472"/>
      <c r="GQ138" s="472"/>
      <c r="GR138" s="472"/>
      <c r="GS138" s="472"/>
      <c r="GT138" s="472"/>
      <c r="GU138" s="472"/>
      <c r="GV138" s="472"/>
      <c r="GW138" s="472"/>
      <c r="GX138" s="472"/>
      <c r="GY138" s="472"/>
      <c r="GZ138" s="472"/>
      <c r="HA138" s="472"/>
      <c r="HB138" s="472"/>
      <c r="HC138" s="472"/>
      <c r="HD138" s="472"/>
      <c r="HE138" s="472"/>
      <c r="HF138" s="472"/>
      <c r="HG138" s="472"/>
      <c r="HH138" s="472"/>
      <c r="HI138" s="472"/>
      <c r="HJ138" s="472"/>
      <c r="HK138" s="472"/>
      <c r="HL138" s="472"/>
      <c r="HM138" s="472"/>
      <c r="HN138" s="472"/>
      <c r="HO138" s="472"/>
      <c r="HP138" s="472"/>
      <c r="HQ138" s="472"/>
      <c r="HR138" s="472"/>
      <c r="HS138" s="472"/>
      <c r="HT138" s="472"/>
      <c r="HU138" s="472"/>
      <c r="HV138" s="472"/>
      <c r="HW138" s="472"/>
      <c r="HX138" s="472"/>
      <c r="HY138" s="472"/>
      <c r="HZ138" s="472"/>
      <c r="IA138" s="472"/>
      <c r="IB138" s="472"/>
      <c r="IC138" s="472"/>
      <c r="ID138" s="472"/>
      <c r="IE138" s="472"/>
      <c r="IF138" s="472"/>
      <c r="IG138" s="472"/>
      <c r="IH138" s="472"/>
      <c r="II138" s="472"/>
      <c r="IJ138" s="472"/>
      <c r="IK138" s="472"/>
      <c r="IL138" s="472"/>
      <c r="IM138" s="472"/>
      <c r="IN138" s="472"/>
      <c r="IO138" s="472"/>
      <c r="IP138" s="472"/>
      <c r="IQ138" s="472"/>
      <c r="IR138" s="472"/>
      <c r="IS138" s="472"/>
      <c r="IT138" s="472"/>
      <c r="IU138" s="472"/>
      <c r="IV138" s="472"/>
      <c r="IW138" s="472"/>
      <c r="IX138" s="472"/>
      <c r="IY138" s="472"/>
      <c r="IZ138" s="472"/>
      <c r="JA138" s="472"/>
      <c r="JB138" s="472"/>
      <c r="JC138" s="472"/>
      <c r="JD138" s="472"/>
      <c r="JE138" s="472"/>
      <c r="JF138" s="472"/>
      <c r="JG138" s="472"/>
      <c r="JH138" s="472"/>
      <c r="JI138" s="472"/>
      <c r="JJ138" s="472"/>
      <c r="JK138" s="472"/>
      <c r="JL138" s="472"/>
      <c r="JM138" s="472"/>
      <c r="JN138" s="472"/>
      <c r="JO138" s="472"/>
      <c r="JP138" s="472"/>
      <c r="JQ138" s="472"/>
      <c r="JR138" s="472"/>
      <c r="JS138" s="472"/>
      <c r="JT138" s="472"/>
      <c r="JU138" s="472"/>
      <c r="JV138" s="472"/>
      <c r="JW138" s="472"/>
      <c r="JX138" s="472"/>
      <c r="JY138" s="472"/>
      <c r="JZ138" s="472"/>
      <c r="KA138" s="472"/>
      <c r="KB138" s="472"/>
      <c r="KC138" s="472"/>
      <c r="KD138" s="472"/>
      <c r="KE138" s="472"/>
      <c r="KF138" s="472"/>
      <c r="KG138" s="472"/>
      <c r="KH138" s="472"/>
      <c r="KI138" s="472"/>
      <c r="KJ138" s="472"/>
      <c r="KK138" s="472"/>
      <c r="KL138" s="472"/>
      <c r="KM138" s="472"/>
      <c r="KN138" s="472"/>
      <c r="KO138" s="472"/>
      <c r="KP138" s="472"/>
      <c r="KQ138" s="472"/>
      <c r="KR138" s="472"/>
      <c r="KS138" s="472"/>
      <c r="KT138" s="472"/>
      <c r="KU138" s="472"/>
      <c r="KV138" s="472"/>
      <c r="KW138" s="472"/>
      <c r="KX138" s="472"/>
      <c r="KY138" s="472"/>
      <c r="KZ138" s="472"/>
      <c r="LA138" s="472"/>
      <c r="LB138" s="472"/>
      <c r="LC138" s="472"/>
      <c r="LD138" s="472"/>
      <c r="LE138" s="472"/>
      <c r="LF138" s="472"/>
      <c r="LG138" s="472"/>
      <c r="LH138" s="472"/>
      <c r="LI138" s="472"/>
      <c r="LJ138" s="472"/>
      <c r="LK138" s="472"/>
      <c r="LL138" s="472"/>
      <c r="LM138" s="472"/>
      <c r="LN138" s="472"/>
      <c r="LO138" s="472"/>
      <c r="LP138" s="472"/>
      <c r="LQ138" s="472"/>
      <c r="LR138" s="472"/>
      <c r="LS138" s="472"/>
      <c r="LT138" s="472"/>
      <c r="LU138" s="472"/>
      <c r="LV138" s="472"/>
      <c r="LW138" s="472"/>
      <c r="LX138" s="472"/>
      <c r="LY138" s="472"/>
      <c r="LZ138" s="472"/>
      <c r="MA138" s="472"/>
      <c r="MB138" s="472"/>
      <c r="MC138" s="472"/>
      <c r="MD138" s="472"/>
      <c r="ME138" s="472"/>
      <c r="MF138" s="472"/>
      <c r="MG138" s="472"/>
      <c r="MH138" s="472"/>
      <c r="MI138" s="472"/>
      <c r="MJ138" s="472"/>
      <c r="MK138" s="472"/>
      <c r="ML138" s="472"/>
      <c r="MM138" s="472"/>
      <c r="MN138" s="472"/>
      <c r="MO138" s="472"/>
      <c r="MP138" s="472"/>
      <c r="MQ138" s="472"/>
      <c r="MR138" s="472"/>
      <c r="MS138" s="472"/>
      <c r="MT138" s="472"/>
      <c r="MU138" s="472"/>
      <c r="MV138" s="472"/>
      <c r="MW138" s="472"/>
      <c r="MX138" s="472"/>
      <c r="MY138" s="472"/>
      <c r="MZ138" s="472"/>
      <c r="NA138" s="472"/>
    </row>
    <row r="139" spans="1:365" s="305" customFormat="1" x14ac:dyDescent="0.3">
      <c r="A139" s="485"/>
      <c r="B139" s="478">
        <v>29</v>
      </c>
      <c r="C139" s="443"/>
      <c r="D139" s="292">
        <f>RFR!$C38</f>
        <v>0</v>
      </c>
      <c r="E139" s="293">
        <f>RC_Summary!$D38</f>
        <v>0.25</v>
      </c>
      <c r="F139" s="293">
        <f>RC_Summary!$C38</f>
        <v>-0.2</v>
      </c>
      <c r="G139" s="294">
        <f t="shared" si="84"/>
        <v>0</v>
      </c>
      <c r="H139" s="294">
        <f t="shared" si="85"/>
        <v>0</v>
      </c>
      <c r="I139" s="391">
        <f t="shared" si="86"/>
        <v>0</v>
      </c>
      <c r="J139" s="391">
        <f t="shared" si="87"/>
        <v>0</v>
      </c>
      <c r="K139" s="69"/>
      <c r="L139" s="157">
        <v>29</v>
      </c>
      <c r="M139" s="443"/>
      <c r="N139" s="292">
        <f>IF(IF(ISBLANK(L$106),0,VLOOKUP(L139,RFR!$B$8:$I$108,VLOOKUP('Market Risk (Interest Rate_MD)'!L$106,RC_Summary!$F$18:$G$24,2,0),0))&lt;0,0,IF(ISBLANK(L$106),0,VLOOKUP(L139,RFR!$B$8:$I$108,VLOOKUP('Market Risk (Interest Rate_MD)'!$L$106,RC_Summary!$F$18:$G$24,2,0),0)))</f>
        <v>0</v>
      </c>
      <c r="O139" s="293">
        <f>RC_Summary!$D38</f>
        <v>0.25</v>
      </c>
      <c r="P139" s="293">
        <f>RC_Summary!$C38</f>
        <v>-0.2</v>
      </c>
      <c r="Q139" s="294">
        <f t="shared" si="88"/>
        <v>0</v>
      </c>
      <c r="R139" s="294">
        <f t="shared" si="89"/>
        <v>0</v>
      </c>
      <c r="S139" s="305">
        <f t="shared" si="90"/>
        <v>0</v>
      </c>
      <c r="T139" s="305">
        <f t="shared" si="91"/>
        <v>0</v>
      </c>
      <c r="U139" s="69"/>
      <c r="V139" s="157">
        <v>29</v>
      </c>
      <c r="W139" s="443"/>
      <c r="X139" s="292">
        <f>IF(IF(ISBLANK(V$106),0,VLOOKUP(V139,RFR!$B$8:$I$108,VLOOKUP('Market Risk (Interest Rate_MD)'!V$106,RC_Summary!$F$18:$G$24,2,0),0))&lt;0,0,IF(ISBLANK(V$106),0,VLOOKUP(V139,RFR!$B$8:$I$108,VLOOKUP('Market Risk (Interest Rate_MD)'!$L$106,RC_Summary!$F$18:$G$24,2,0),0)))</f>
        <v>0</v>
      </c>
      <c r="Y139" s="293">
        <f>RC_Summary!$D38</f>
        <v>0.25</v>
      </c>
      <c r="Z139" s="293">
        <f>RC_Summary!$C38</f>
        <v>-0.2</v>
      </c>
      <c r="AA139" s="294">
        <f t="shared" si="92"/>
        <v>0</v>
      </c>
      <c r="AB139" s="294">
        <f t="shared" si="93"/>
        <v>0</v>
      </c>
      <c r="AC139" s="305">
        <f t="shared" si="94"/>
        <v>0</v>
      </c>
      <c r="AD139" s="305">
        <f t="shared" si="95"/>
        <v>0</v>
      </c>
      <c r="AE139" s="69"/>
      <c r="AF139" s="157">
        <v>29</v>
      </c>
      <c r="AG139" s="443"/>
      <c r="AH139" s="292">
        <f>IF(IF(ISBLANK(AF$106),0,VLOOKUP(AF139,RFR!$B$8:$I$108,VLOOKUP('Market Risk (Interest Rate_MD)'!AF$106,RC_Summary!$F$18:$G$24,2,0),0))&lt;0,0,IF(ISBLANK(AF$106),0,VLOOKUP(AF139,RFR!$B$8:$I$108,VLOOKUP('Market Risk (Interest Rate_MD)'!$L$106,RC_Summary!$F$18:$G$24,2,0),0)))</f>
        <v>0</v>
      </c>
      <c r="AI139" s="293">
        <f>RC_Summary!$D38</f>
        <v>0.25</v>
      </c>
      <c r="AJ139" s="293">
        <f>RC_Summary!$C38</f>
        <v>-0.2</v>
      </c>
      <c r="AK139" s="294">
        <f t="shared" si="96"/>
        <v>0</v>
      </c>
      <c r="AL139" s="294">
        <f t="shared" si="97"/>
        <v>0</v>
      </c>
      <c r="AM139" s="305">
        <f t="shared" si="98"/>
        <v>0</v>
      </c>
      <c r="AN139" s="305">
        <f t="shared" si="99"/>
        <v>0</v>
      </c>
      <c r="AO139" s="69"/>
      <c r="AP139" s="157">
        <v>29</v>
      </c>
      <c r="AQ139" s="443"/>
      <c r="AR139" s="292">
        <f>IF(IF(ISBLANK(AP$106),0,VLOOKUP(AP139,RFR!$B$8:$I$108,VLOOKUP('Market Risk (Interest Rate_MD)'!AP$106,RC_Summary!$F$18:$G$24,2,0),0))&lt;0,0,IF(ISBLANK(AP$106),0,VLOOKUP(AP139,RFR!$B$8:$I$108,VLOOKUP('Market Risk (Interest Rate_MD)'!$L$106,RC_Summary!$F$18:$G$24,2,0),0)))</f>
        <v>0</v>
      </c>
      <c r="AS139" s="293">
        <f>RC_Summary!$D38</f>
        <v>0.25</v>
      </c>
      <c r="AT139" s="293">
        <f>RC_Summary!$C38</f>
        <v>-0.2</v>
      </c>
      <c r="AU139" s="294">
        <f t="shared" si="100"/>
        <v>0</v>
      </c>
      <c r="AV139" s="294">
        <f t="shared" si="101"/>
        <v>0</v>
      </c>
      <c r="AW139" s="305">
        <f t="shared" si="102"/>
        <v>0</v>
      </c>
      <c r="AX139" s="305">
        <f t="shared" si="103"/>
        <v>0</v>
      </c>
      <c r="AY139" s="69"/>
      <c r="AZ139" s="482">
        <v>29</v>
      </c>
      <c r="BA139" s="283"/>
      <c r="BB139" s="292">
        <f>IF(IF(ISBLANK(AZ$106),0,VLOOKUP(AZ139,RFR!$B$8:$I$108,VLOOKUP('Market Risk (Interest Rate_MD)'!AZ$106,RC_Summary!$F$18:$G$24,2,0),0))&lt;0,0,IF(ISBLANK(AZ$106),0,VLOOKUP(AZ139,RFR!$B$8:$I$108,VLOOKUP('Market Risk (Interest Rate_MD)'!$L$106,RC_Summary!$F$18:$G$24,2,0),0)))</f>
        <v>0</v>
      </c>
      <c r="BC139" s="293">
        <f>RC_Summary!$D38</f>
        <v>0.25</v>
      </c>
      <c r="BD139" s="293">
        <f>RC_Summary!$C38</f>
        <v>-0.2</v>
      </c>
      <c r="BE139" s="294">
        <f t="shared" si="104"/>
        <v>0</v>
      </c>
      <c r="BF139" s="294">
        <f t="shared" si="105"/>
        <v>0</v>
      </c>
      <c r="BG139" s="305">
        <f t="shared" si="106"/>
        <v>0</v>
      </c>
      <c r="BH139" s="305">
        <f t="shared" si="107"/>
        <v>0</v>
      </c>
      <c r="BI139" s="69"/>
      <c r="BJ139" s="157">
        <v>29</v>
      </c>
      <c r="BK139" s="283"/>
      <c r="BL139" s="292">
        <f>IF(IF(ISBLANK(BJ$106),0,VLOOKUP(BJ139,RFR!$B$8:$I$108,VLOOKUP('Market Risk (Interest Rate_MD)'!BJ$106,RC_Summary!$F$18:$G$24,2,0),0))&lt;0,0,IF(ISBLANK(BJ$106),0,VLOOKUP(BJ139,RFR!$B$8:$I$108,VLOOKUP('Market Risk (Interest Rate_MD)'!$L$106,RC_Summary!$F$18:$G$24,2,0),0)))</f>
        <v>0</v>
      </c>
      <c r="BM139" s="293">
        <f>RC_Summary!$D38</f>
        <v>0.25</v>
      </c>
      <c r="BN139" s="293">
        <f>RC_Summary!$C38</f>
        <v>-0.2</v>
      </c>
      <c r="BO139" s="294">
        <f t="shared" si="108"/>
        <v>0</v>
      </c>
      <c r="BP139" s="294">
        <f t="shared" si="109"/>
        <v>0</v>
      </c>
      <c r="BQ139" s="305">
        <f t="shared" si="110"/>
        <v>0</v>
      </c>
      <c r="BR139" s="305">
        <f t="shared" si="111"/>
        <v>0</v>
      </c>
      <c r="BS139" s="472"/>
      <c r="BT139" s="472"/>
      <c r="BU139" s="472"/>
      <c r="BV139" s="472"/>
      <c r="BW139" s="472"/>
      <c r="BX139" s="472"/>
      <c r="BY139" s="472"/>
      <c r="BZ139" s="472"/>
      <c r="CA139" s="472"/>
      <c r="CB139" s="472"/>
      <c r="CC139" s="472"/>
      <c r="CD139" s="472"/>
      <c r="CE139" s="472"/>
      <c r="CF139" s="472"/>
      <c r="CG139" s="472"/>
      <c r="CH139" s="472"/>
      <c r="CI139" s="472"/>
      <c r="CJ139" s="472"/>
      <c r="CK139" s="472"/>
      <c r="CL139" s="472"/>
      <c r="CM139" s="472"/>
      <c r="CN139" s="472"/>
      <c r="CO139" s="472"/>
      <c r="CP139" s="472"/>
      <c r="CQ139" s="472"/>
      <c r="CR139" s="472"/>
      <c r="CS139" s="472"/>
      <c r="CT139" s="472"/>
      <c r="CU139" s="472"/>
      <c r="CV139" s="472"/>
      <c r="CW139" s="472"/>
      <c r="CX139" s="472"/>
      <c r="CY139" s="472"/>
      <c r="CZ139" s="472"/>
      <c r="DA139" s="472"/>
      <c r="DB139" s="472"/>
      <c r="DC139" s="472"/>
      <c r="DD139" s="472"/>
      <c r="DE139" s="472"/>
      <c r="DF139" s="472"/>
      <c r="DG139" s="472"/>
      <c r="DH139" s="472"/>
      <c r="DI139" s="472"/>
      <c r="DJ139" s="472"/>
      <c r="DK139" s="472"/>
      <c r="DL139" s="472"/>
      <c r="DM139" s="472"/>
      <c r="DN139" s="472"/>
      <c r="DO139" s="472"/>
      <c r="DP139" s="472"/>
      <c r="DQ139" s="472"/>
      <c r="DR139" s="472"/>
      <c r="DS139" s="472"/>
      <c r="DT139" s="472"/>
      <c r="DU139" s="472"/>
      <c r="DV139" s="472"/>
      <c r="DW139" s="472"/>
      <c r="DX139" s="472"/>
      <c r="DY139" s="472"/>
      <c r="DZ139" s="472"/>
      <c r="EA139" s="472"/>
      <c r="EB139" s="472"/>
      <c r="EC139" s="472"/>
      <c r="ED139" s="472"/>
      <c r="EE139" s="472"/>
      <c r="EF139" s="472"/>
      <c r="EG139" s="472"/>
      <c r="EH139" s="472"/>
      <c r="EI139" s="472"/>
      <c r="EJ139" s="472"/>
      <c r="EK139" s="472"/>
      <c r="EL139" s="472"/>
      <c r="EM139" s="472"/>
      <c r="EN139" s="472"/>
      <c r="EO139" s="472"/>
      <c r="EP139" s="472"/>
      <c r="EQ139" s="472"/>
      <c r="ER139" s="472"/>
      <c r="ES139" s="472"/>
      <c r="ET139" s="472"/>
      <c r="EU139" s="472"/>
      <c r="EV139" s="472"/>
      <c r="EW139" s="472"/>
      <c r="EX139" s="472"/>
      <c r="EY139" s="472"/>
      <c r="EZ139" s="472"/>
      <c r="FA139" s="472"/>
      <c r="FB139" s="472"/>
      <c r="FC139" s="472"/>
      <c r="FD139" s="472"/>
      <c r="FE139" s="472"/>
      <c r="FF139" s="472"/>
      <c r="FG139" s="472"/>
      <c r="FH139" s="472"/>
      <c r="FI139" s="472"/>
      <c r="FJ139" s="472"/>
      <c r="FK139" s="472"/>
      <c r="FL139" s="472"/>
      <c r="FM139" s="472"/>
      <c r="FN139" s="472"/>
      <c r="FO139" s="472"/>
      <c r="FP139" s="472"/>
      <c r="FQ139" s="472"/>
      <c r="FR139" s="472"/>
      <c r="FS139" s="472"/>
      <c r="FT139" s="472"/>
      <c r="FU139" s="472"/>
      <c r="FV139" s="472"/>
      <c r="FW139" s="472"/>
      <c r="FX139" s="472"/>
      <c r="FY139" s="472"/>
      <c r="FZ139" s="472"/>
      <c r="GA139" s="472"/>
      <c r="GB139" s="472"/>
      <c r="GC139" s="472"/>
      <c r="GD139" s="472"/>
      <c r="GE139" s="472"/>
      <c r="GF139" s="472"/>
      <c r="GG139" s="472"/>
      <c r="GH139" s="472"/>
      <c r="GI139" s="472"/>
      <c r="GJ139" s="472"/>
      <c r="GK139" s="472"/>
      <c r="GL139" s="472"/>
      <c r="GM139" s="472"/>
      <c r="GN139" s="472"/>
      <c r="GO139" s="472"/>
      <c r="GP139" s="472"/>
      <c r="GQ139" s="472"/>
      <c r="GR139" s="472"/>
      <c r="GS139" s="472"/>
      <c r="GT139" s="472"/>
      <c r="GU139" s="472"/>
      <c r="GV139" s="472"/>
      <c r="GW139" s="472"/>
      <c r="GX139" s="472"/>
      <c r="GY139" s="472"/>
      <c r="GZ139" s="472"/>
      <c r="HA139" s="472"/>
      <c r="HB139" s="472"/>
      <c r="HC139" s="472"/>
      <c r="HD139" s="472"/>
      <c r="HE139" s="472"/>
      <c r="HF139" s="472"/>
      <c r="HG139" s="472"/>
      <c r="HH139" s="472"/>
      <c r="HI139" s="472"/>
      <c r="HJ139" s="472"/>
      <c r="HK139" s="472"/>
      <c r="HL139" s="472"/>
      <c r="HM139" s="472"/>
      <c r="HN139" s="472"/>
      <c r="HO139" s="472"/>
      <c r="HP139" s="472"/>
      <c r="HQ139" s="472"/>
      <c r="HR139" s="472"/>
      <c r="HS139" s="472"/>
      <c r="HT139" s="472"/>
      <c r="HU139" s="472"/>
      <c r="HV139" s="472"/>
      <c r="HW139" s="472"/>
      <c r="HX139" s="472"/>
      <c r="HY139" s="472"/>
      <c r="HZ139" s="472"/>
      <c r="IA139" s="472"/>
      <c r="IB139" s="472"/>
      <c r="IC139" s="472"/>
      <c r="ID139" s="472"/>
      <c r="IE139" s="472"/>
      <c r="IF139" s="472"/>
      <c r="IG139" s="472"/>
      <c r="IH139" s="472"/>
      <c r="II139" s="472"/>
      <c r="IJ139" s="472"/>
      <c r="IK139" s="472"/>
      <c r="IL139" s="472"/>
      <c r="IM139" s="472"/>
      <c r="IN139" s="472"/>
      <c r="IO139" s="472"/>
      <c r="IP139" s="472"/>
      <c r="IQ139" s="472"/>
      <c r="IR139" s="472"/>
      <c r="IS139" s="472"/>
      <c r="IT139" s="472"/>
      <c r="IU139" s="472"/>
      <c r="IV139" s="472"/>
      <c r="IW139" s="472"/>
      <c r="IX139" s="472"/>
      <c r="IY139" s="472"/>
      <c r="IZ139" s="472"/>
      <c r="JA139" s="472"/>
      <c r="JB139" s="472"/>
      <c r="JC139" s="472"/>
      <c r="JD139" s="472"/>
      <c r="JE139" s="472"/>
      <c r="JF139" s="472"/>
      <c r="JG139" s="472"/>
      <c r="JH139" s="472"/>
      <c r="JI139" s="472"/>
      <c r="JJ139" s="472"/>
      <c r="JK139" s="472"/>
      <c r="JL139" s="472"/>
      <c r="JM139" s="472"/>
      <c r="JN139" s="472"/>
      <c r="JO139" s="472"/>
      <c r="JP139" s="472"/>
      <c r="JQ139" s="472"/>
      <c r="JR139" s="472"/>
      <c r="JS139" s="472"/>
      <c r="JT139" s="472"/>
      <c r="JU139" s="472"/>
      <c r="JV139" s="472"/>
      <c r="JW139" s="472"/>
      <c r="JX139" s="472"/>
      <c r="JY139" s="472"/>
      <c r="JZ139" s="472"/>
      <c r="KA139" s="472"/>
      <c r="KB139" s="472"/>
      <c r="KC139" s="472"/>
      <c r="KD139" s="472"/>
      <c r="KE139" s="472"/>
      <c r="KF139" s="472"/>
      <c r="KG139" s="472"/>
      <c r="KH139" s="472"/>
      <c r="KI139" s="472"/>
      <c r="KJ139" s="472"/>
      <c r="KK139" s="472"/>
      <c r="KL139" s="472"/>
      <c r="KM139" s="472"/>
      <c r="KN139" s="472"/>
      <c r="KO139" s="472"/>
      <c r="KP139" s="472"/>
      <c r="KQ139" s="472"/>
      <c r="KR139" s="472"/>
      <c r="KS139" s="472"/>
      <c r="KT139" s="472"/>
      <c r="KU139" s="472"/>
      <c r="KV139" s="472"/>
      <c r="KW139" s="472"/>
      <c r="KX139" s="472"/>
      <c r="KY139" s="472"/>
      <c r="KZ139" s="472"/>
      <c r="LA139" s="472"/>
      <c r="LB139" s="472"/>
      <c r="LC139" s="472"/>
      <c r="LD139" s="472"/>
      <c r="LE139" s="472"/>
      <c r="LF139" s="472"/>
      <c r="LG139" s="472"/>
      <c r="LH139" s="472"/>
      <c r="LI139" s="472"/>
      <c r="LJ139" s="472"/>
      <c r="LK139" s="472"/>
      <c r="LL139" s="472"/>
      <c r="LM139" s="472"/>
      <c r="LN139" s="472"/>
      <c r="LO139" s="472"/>
      <c r="LP139" s="472"/>
      <c r="LQ139" s="472"/>
      <c r="LR139" s="472"/>
      <c r="LS139" s="472"/>
      <c r="LT139" s="472"/>
      <c r="LU139" s="472"/>
      <c r="LV139" s="472"/>
      <c r="LW139" s="472"/>
      <c r="LX139" s="472"/>
      <c r="LY139" s="472"/>
      <c r="LZ139" s="472"/>
      <c r="MA139" s="472"/>
      <c r="MB139" s="472"/>
      <c r="MC139" s="472"/>
      <c r="MD139" s="472"/>
      <c r="ME139" s="472"/>
      <c r="MF139" s="472"/>
      <c r="MG139" s="472"/>
      <c r="MH139" s="472"/>
      <c r="MI139" s="472"/>
      <c r="MJ139" s="472"/>
      <c r="MK139" s="472"/>
      <c r="ML139" s="472"/>
      <c r="MM139" s="472"/>
      <c r="MN139" s="472"/>
      <c r="MO139" s="472"/>
      <c r="MP139" s="472"/>
      <c r="MQ139" s="472"/>
      <c r="MR139" s="472"/>
      <c r="MS139" s="472"/>
      <c r="MT139" s="472"/>
      <c r="MU139" s="472"/>
      <c r="MV139" s="472"/>
      <c r="MW139" s="472"/>
      <c r="MX139" s="472"/>
      <c r="MY139" s="472"/>
      <c r="MZ139" s="472"/>
      <c r="NA139" s="472"/>
    </row>
    <row r="140" spans="1:365" s="305" customFormat="1" ht="12.65" customHeight="1" x14ac:dyDescent="0.3">
      <c r="A140" s="485"/>
      <c r="B140" s="478">
        <v>30</v>
      </c>
      <c r="C140" s="443"/>
      <c r="D140" s="292">
        <f>RFR!$C39</f>
        <v>0</v>
      </c>
      <c r="E140" s="293">
        <f>RC_Summary!$D39</f>
        <v>0.25</v>
      </c>
      <c r="F140" s="293">
        <f>RC_Summary!$C39</f>
        <v>-0.2</v>
      </c>
      <c r="G140" s="294">
        <f t="shared" si="84"/>
        <v>0</v>
      </c>
      <c r="H140" s="294">
        <f t="shared" si="85"/>
        <v>0</v>
      </c>
      <c r="I140" s="391">
        <f t="shared" si="86"/>
        <v>0</v>
      </c>
      <c r="J140" s="391">
        <f t="shared" si="87"/>
        <v>0</v>
      </c>
      <c r="K140" s="69"/>
      <c r="L140" s="157">
        <v>30</v>
      </c>
      <c r="M140" s="443"/>
      <c r="N140" s="292">
        <f>IF(IF(ISBLANK(L$106),0,VLOOKUP(L140,RFR!$B$8:$I$108,VLOOKUP('Market Risk (Interest Rate_MD)'!L$106,RC_Summary!$F$18:$G$24,2,0),0))&lt;0,0,IF(ISBLANK(L$106),0,VLOOKUP(L140,RFR!$B$8:$I$108,VLOOKUP('Market Risk (Interest Rate_MD)'!$L$106,RC_Summary!$F$18:$G$24,2,0),0)))</f>
        <v>0</v>
      </c>
      <c r="O140" s="293">
        <f>RC_Summary!$D39</f>
        <v>0.25</v>
      </c>
      <c r="P140" s="293">
        <f>RC_Summary!$C39</f>
        <v>-0.2</v>
      </c>
      <c r="Q140" s="294">
        <f t="shared" si="88"/>
        <v>0</v>
      </c>
      <c r="R140" s="294">
        <f t="shared" si="89"/>
        <v>0</v>
      </c>
      <c r="S140" s="305">
        <f t="shared" si="90"/>
        <v>0</v>
      </c>
      <c r="T140" s="305">
        <f t="shared" si="91"/>
        <v>0</v>
      </c>
      <c r="U140" s="69"/>
      <c r="V140" s="157">
        <v>30</v>
      </c>
      <c r="W140" s="443"/>
      <c r="X140" s="292">
        <f>IF(IF(ISBLANK(V$106),0,VLOOKUP(V140,RFR!$B$8:$I$108,VLOOKUP('Market Risk (Interest Rate_MD)'!V$106,RC_Summary!$F$18:$G$24,2,0),0))&lt;0,0,IF(ISBLANK(V$106),0,VLOOKUP(V140,RFR!$B$8:$I$108,VLOOKUP('Market Risk (Interest Rate_MD)'!$L$106,RC_Summary!$F$18:$G$24,2,0),0)))</f>
        <v>0</v>
      </c>
      <c r="Y140" s="293">
        <f>RC_Summary!$D39</f>
        <v>0.25</v>
      </c>
      <c r="Z140" s="293">
        <f>RC_Summary!$C39</f>
        <v>-0.2</v>
      </c>
      <c r="AA140" s="294">
        <f t="shared" si="92"/>
        <v>0</v>
      </c>
      <c r="AB140" s="294">
        <f t="shared" si="93"/>
        <v>0</v>
      </c>
      <c r="AC140" s="305">
        <f t="shared" si="94"/>
        <v>0</v>
      </c>
      <c r="AD140" s="305">
        <f t="shared" si="95"/>
        <v>0</v>
      </c>
      <c r="AE140" s="69"/>
      <c r="AF140" s="157">
        <v>30</v>
      </c>
      <c r="AG140" s="443"/>
      <c r="AH140" s="292">
        <f>IF(IF(ISBLANK(AF$106),0,VLOOKUP(AF140,RFR!$B$8:$I$108,VLOOKUP('Market Risk (Interest Rate_MD)'!AF$106,RC_Summary!$F$18:$G$24,2,0),0))&lt;0,0,IF(ISBLANK(AF$106),0,VLOOKUP(AF140,RFR!$B$8:$I$108,VLOOKUP('Market Risk (Interest Rate_MD)'!$L$106,RC_Summary!$F$18:$G$24,2,0),0)))</f>
        <v>0</v>
      </c>
      <c r="AI140" s="293">
        <f>RC_Summary!$D39</f>
        <v>0.25</v>
      </c>
      <c r="AJ140" s="293">
        <f>RC_Summary!$C39</f>
        <v>-0.2</v>
      </c>
      <c r="AK140" s="294">
        <f t="shared" si="96"/>
        <v>0</v>
      </c>
      <c r="AL140" s="294">
        <f t="shared" si="97"/>
        <v>0</v>
      </c>
      <c r="AM140" s="305">
        <f t="shared" si="98"/>
        <v>0</v>
      </c>
      <c r="AN140" s="305">
        <f t="shared" si="99"/>
        <v>0</v>
      </c>
      <c r="AO140" s="69"/>
      <c r="AP140" s="157">
        <v>30</v>
      </c>
      <c r="AQ140" s="443"/>
      <c r="AR140" s="292">
        <f>IF(IF(ISBLANK(AP$106),0,VLOOKUP(AP140,RFR!$B$8:$I$108,VLOOKUP('Market Risk (Interest Rate_MD)'!AP$106,RC_Summary!$F$18:$G$24,2,0),0))&lt;0,0,IF(ISBLANK(AP$106),0,VLOOKUP(AP140,RFR!$B$8:$I$108,VLOOKUP('Market Risk (Interest Rate_MD)'!$L$106,RC_Summary!$F$18:$G$24,2,0),0)))</f>
        <v>0</v>
      </c>
      <c r="AS140" s="293">
        <f>RC_Summary!$D39</f>
        <v>0.25</v>
      </c>
      <c r="AT140" s="293">
        <f>RC_Summary!$C39</f>
        <v>-0.2</v>
      </c>
      <c r="AU140" s="294">
        <f t="shared" si="100"/>
        <v>0</v>
      </c>
      <c r="AV140" s="294">
        <f t="shared" si="101"/>
        <v>0</v>
      </c>
      <c r="AW140" s="305">
        <f t="shared" si="102"/>
        <v>0</v>
      </c>
      <c r="AX140" s="305">
        <f t="shared" si="103"/>
        <v>0</v>
      </c>
      <c r="AY140" s="69"/>
      <c r="AZ140" s="482">
        <v>30</v>
      </c>
      <c r="BA140" s="283"/>
      <c r="BB140" s="292">
        <f>IF(IF(ISBLANK(AZ$106),0,VLOOKUP(AZ140,RFR!$B$8:$I$108,VLOOKUP('Market Risk (Interest Rate_MD)'!AZ$106,RC_Summary!$F$18:$G$24,2,0),0))&lt;0,0,IF(ISBLANK(AZ$106),0,VLOOKUP(AZ140,RFR!$B$8:$I$108,VLOOKUP('Market Risk (Interest Rate_MD)'!$L$106,RC_Summary!$F$18:$G$24,2,0),0)))</f>
        <v>0</v>
      </c>
      <c r="BC140" s="293">
        <f>RC_Summary!$D39</f>
        <v>0.25</v>
      </c>
      <c r="BD140" s="293">
        <f>RC_Summary!$C39</f>
        <v>-0.2</v>
      </c>
      <c r="BE140" s="294">
        <f t="shared" si="104"/>
        <v>0</v>
      </c>
      <c r="BF140" s="294">
        <f t="shared" si="105"/>
        <v>0</v>
      </c>
      <c r="BG140" s="305">
        <f t="shared" si="106"/>
        <v>0</v>
      </c>
      <c r="BH140" s="305">
        <f t="shared" si="107"/>
        <v>0</v>
      </c>
      <c r="BI140" s="69"/>
      <c r="BJ140" s="157">
        <v>30</v>
      </c>
      <c r="BK140" s="283"/>
      <c r="BL140" s="292">
        <f>IF(IF(ISBLANK(BJ$106),0,VLOOKUP(BJ140,RFR!$B$8:$I$108,VLOOKUP('Market Risk (Interest Rate_MD)'!BJ$106,RC_Summary!$F$18:$G$24,2,0),0))&lt;0,0,IF(ISBLANK(BJ$106),0,VLOOKUP(BJ140,RFR!$B$8:$I$108,VLOOKUP('Market Risk (Interest Rate_MD)'!$L$106,RC_Summary!$F$18:$G$24,2,0),0)))</f>
        <v>0</v>
      </c>
      <c r="BM140" s="293">
        <f>RC_Summary!$D39</f>
        <v>0.25</v>
      </c>
      <c r="BN140" s="293">
        <f>RC_Summary!$C39</f>
        <v>-0.2</v>
      </c>
      <c r="BO140" s="294">
        <f t="shared" si="108"/>
        <v>0</v>
      </c>
      <c r="BP140" s="294">
        <f t="shared" si="109"/>
        <v>0</v>
      </c>
      <c r="BQ140" s="305">
        <f t="shared" si="110"/>
        <v>0</v>
      </c>
      <c r="BR140" s="305">
        <f t="shared" si="111"/>
        <v>0</v>
      </c>
      <c r="BS140" s="472"/>
      <c r="BT140" s="472"/>
      <c r="BU140" s="472"/>
      <c r="BV140" s="472"/>
      <c r="BW140" s="472"/>
      <c r="BX140" s="472"/>
      <c r="BY140" s="472"/>
      <c r="BZ140" s="472"/>
      <c r="CA140" s="472"/>
      <c r="CB140" s="472"/>
      <c r="CC140" s="472"/>
      <c r="CD140" s="472"/>
      <c r="CE140" s="472"/>
      <c r="CF140" s="472"/>
      <c r="CG140" s="472"/>
      <c r="CH140" s="472"/>
      <c r="CI140" s="472"/>
      <c r="CJ140" s="472"/>
      <c r="CK140" s="472"/>
      <c r="CL140" s="472"/>
      <c r="CM140" s="472"/>
      <c r="CN140" s="472"/>
      <c r="CO140" s="472"/>
      <c r="CP140" s="472"/>
      <c r="CQ140" s="472"/>
      <c r="CR140" s="472"/>
      <c r="CS140" s="472"/>
      <c r="CT140" s="472"/>
      <c r="CU140" s="472"/>
      <c r="CV140" s="472"/>
      <c r="CW140" s="472"/>
      <c r="CX140" s="472"/>
      <c r="CY140" s="472"/>
      <c r="CZ140" s="472"/>
      <c r="DA140" s="472"/>
      <c r="DB140" s="472"/>
      <c r="DC140" s="472"/>
      <c r="DD140" s="472"/>
      <c r="DE140" s="472"/>
      <c r="DF140" s="472"/>
      <c r="DG140" s="472"/>
      <c r="DH140" s="472"/>
      <c r="DI140" s="472"/>
      <c r="DJ140" s="472"/>
      <c r="DK140" s="472"/>
      <c r="DL140" s="472"/>
      <c r="DM140" s="472"/>
      <c r="DN140" s="472"/>
      <c r="DO140" s="472"/>
      <c r="DP140" s="472"/>
      <c r="DQ140" s="472"/>
      <c r="DR140" s="472"/>
      <c r="DS140" s="472"/>
      <c r="DT140" s="472"/>
      <c r="DU140" s="472"/>
      <c r="DV140" s="472"/>
      <c r="DW140" s="472"/>
      <c r="DX140" s="472"/>
      <c r="DY140" s="472"/>
      <c r="DZ140" s="472"/>
      <c r="EA140" s="472"/>
      <c r="EB140" s="472"/>
      <c r="EC140" s="472"/>
      <c r="ED140" s="472"/>
      <c r="EE140" s="472"/>
      <c r="EF140" s="472"/>
      <c r="EG140" s="472"/>
      <c r="EH140" s="472"/>
      <c r="EI140" s="472"/>
      <c r="EJ140" s="472"/>
      <c r="EK140" s="472"/>
      <c r="EL140" s="472"/>
      <c r="EM140" s="472"/>
      <c r="EN140" s="472"/>
      <c r="EO140" s="472"/>
      <c r="EP140" s="472"/>
      <c r="EQ140" s="472"/>
      <c r="ER140" s="472"/>
      <c r="ES140" s="472"/>
      <c r="ET140" s="472"/>
      <c r="EU140" s="472"/>
      <c r="EV140" s="472"/>
      <c r="EW140" s="472"/>
      <c r="EX140" s="472"/>
      <c r="EY140" s="472"/>
      <c r="EZ140" s="472"/>
      <c r="FA140" s="472"/>
      <c r="FB140" s="472"/>
      <c r="FC140" s="472"/>
      <c r="FD140" s="472"/>
      <c r="FE140" s="472"/>
      <c r="FF140" s="472"/>
      <c r="FG140" s="472"/>
      <c r="FH140" s="472"/>
      <c r="FI140" s="472"/>
      <c r="FJ140" s="472"/>
      <c r="FK140" s="472"/>
      <c r="FL140" s="472"/>
      <c r="FM140" s="472"/>
      <c r="FN140" s="472"/>
      <c r="FO140" s="472"/>
      <c r="FP140" s="472"/>
      <c r="FQ140" s="472"/>
      <c r="FR140" s="472"/>
      <c r="FS140" s="472"/>
      <c r="FT140" s="472"/>
      <c r="FU140" s="472"/>
      <c r="FV140" s="472"/>
      <c r="FW140" s="472"/>
      <c r="FX140" s="472"/>
      <c r="FY140" s="472"/>
      <c r="FZ140" s="472"/>
      <c r="GA140" s="472"/>
      <c r="GB140" s="472"/>
      <c r="GC140" s="472"/>
      <c r="GD140" s="472"/>
      <c r="GE140" s="472"/>
      <c r="GF140" s="472"/>
      <c r="GG140" s="472"/>
      <c r="GH140" s="472"/>
      <c r="GI140" s="472"/>
      <c r="GJ140" s="472"/>
      <c r="GK140" s="472"/>
      <c r="GL140" s="472"/>
      <c r="GM140" s="472"/>
      <c r="GN140" s="472"/>
      <c r="GO140" s="472"/>
      <c r="GP140" s="472"/>
      <c r="GQ140" s="472"/>
      <c r="GR140" s="472"/>
      <c r="GS140" s="472"/>
      <c r="GT140" s="472"/>
      <c r="GU140" s="472"/>
      <c r="GV140" s="472"/>
      <c r="GW140" s="472"/>
      <c r="GX140" s="472"/>
      <c r="GY140" s="472"/>
      <c r="GZ140" s="472"/>
      <c r="HA140" s="472"/>
      <c r="HB140" s="472"/>
      <c r="HC140" s="472"/>
      <c r="HD140" s="472"/>
      <c r="HE140" s="472"/>
      <c r="HF140" s="472"/>
      <c r="HG140" s="472"/>
      <c r="HH140" s="472"/>
      <c r="HI140" s="472"/>
      <c r="HJ140" s="472"/>
      <c r="HK140" s="472"/>
      <c r="HL140" s="472"/>
      <c r="HM140" s="472"/>
      <c r="HN140" s="472"/>
      <c r="HO140" s="472"/>
      <c r="HP140" s="472"/>
      <c r="HQ140" s="472"/>
      <c r="HR140" s="472"/>
      <c r="HS140" s="472"/>
      <c r="HT140" s="472"/>
      <c r="HU140" s="472"/>
      <c r="HV140" s="472"/>
      <c r="HW140" s="472"/>
      <c r="HX140" s="472"/>
      <c r="HY140" s="472"/>
      <c r="HZ140" s="472"/>
      <c r="IA140" s="472"/>
      <c r="IB140" s="472"/>
      <c r="IC140" s="472"/>
      <c r="ID140" s="472"/>
      <c r="IE140" s="472"/>
      <c r="IF140" s="472"/>
      <c r="IG140" s="472"/>
      <c r="IH140" s="472"/>
      <c r="II140" s="472"/>
      <c r="IJ140" s="472"/>
      <c r="IK140" s="472"/>
      <c r="IL140" s="472"/>
      <c r="IM140" s="472"/>
      <c r="IN140" s="472"/>
      <c r="IO140" s="472"/>
      <c r="IP140" s="472"/>
      <c r="IQ140" s="472"/>
      <c r="IR140" s="472"/>
      <c r="IS140" s="472"/>
      <c r="IT140" s="472"/>
      <c r="IU140" s="472"/>
      <c r="IV140" s="472"/>
      <c r="IW140" s="472"/>
      <c r="IX140" s="472"/>
      <c r="IY140" s="472"/>
      <c r="IZ140" s="472"/>
      <c r="JA140" s="472"/>
      <c r="JB140" s="472"/>
      <c r="JC140" s="472"/>
      <c r="JD140" s="472"/>
      <c r="JE140" s="472"/>
      <c r="JF140" s="472"/>
      <c r="JG140" s="472"/>
      <c r="JH140" s="472"/>
      <c r="JI140" s="472"/>
      <c r="JJ140" s="472"/>
      <c r="JK140" s="472"/>
      <c r="JL140" s="472"/>
      <c r="JM140" s="472"/>
      <c r="JN140" s="472"/>
      <c r="JO140" s="472"/>
      <c r="JP140" s="472"/>
      <c r="JQ140" s="472"/>
      <c r="JR140" s="472"/>
      <c r="JS140" s="472"/>
      <c r="JT140" s="472"/>
      <c r="JU140" s="472"/>
      <c r="JV140" s="472"/>
      <c r="JW140" s="472"/>
      <c r="JX140" s="472"/>
      <c r="JY140" s="472"/>
      <c r="JZ140" s="472"/>
      <c r="KA140" s="472"/>
      <c r="KB140" s="472"/>
      <c r="KC140" s="472"/>
      <c r="KD140" s="472"/>
      <c r="KE140" s="472"/>
      <c r="KF140" s="472"/>
      <c r="KG140" s="472"/>
      <c r="KH140" s="472"/>
      <c r="KI140" s="472"/>
      <c r="KJ140" s="472"/>
      <c r="KK140" s="472"/>
      <c r="KL140" s="472"/>
      <c r="KM140" s="472"/>
      <c r="KN140" s="472"/>
      <c r="KO140" s="472"/>
      <c r="KP140" s="472"/>
      <c r="KQ140" s="472"/>
      <c r="KR140" s="472"/>
      <c r="KS140" s="472"/>
      <c r="KT140" s="472"/>
      <c r="KU140" s="472"/>
      <c r="KV140" s="472"/>
      <c r="KW140" s="472"/>
      <c r="KX140" s="472"/>
      <c r="KY140" s="472"/>
      <c r="KZ140" s="472"/>
      <c r="LA140" s="472"/>
      <c r="LB140" s="472"/>
      <c r="LC140" s="472"/>
      <c r="LD140" s="472"/>
      <c r="LE140" s="472"/>
      <c r="LF140" s="472"/>
      <c r="LG140" s="472"/>
      <c r="LH140" s="472"/>
      <c r="LI140" s="472"/>
      <c r="LJ140" s="472"/>
      <c r="LK140" s="472"/>
      <c r="LL140" s="472"/>
      <c r="LM140" s="472"/>
      <c r="LN140" s="472"/>
      <c r="LO140" s="472"/>
      <c r="LP140" s="472"/>
      <c r="LQ140" s="472"/>
      <c r="LR140" s="472"/>
      <c r="LS140" s="472"/>
      <c r="LT140" s="472"/>
      <c r="LU140" s="472"/>
      <c r="LV140" s="472"/>
      <c r="LW140" s="472"/>
      <c r="LX140" s="472"/>
      <c r="LY140" s="472"/>
      <c r="LZ140" s="472"/>
      <c r="MA140" s="472"/>
      <c r="MB140" s="472"/>
      <c r="MC140" s="472"/>
      <c r="MD140" s="472"/>
      <c r="ME140" s="472"/>
      <c r="MF140" s="472"/>
      <c r="MG140" s="472"/>
      <c r="MH140" s="472"/>
      <c r="MI140" s="472"/>
      <c r="MJ140" s="472"/>
      <c r="MK140" s="472"/>
      <c r="ML140" s="472"/>
      <c r="MM140" s="472"/>
      <c r="MN140" s="472"/>
      <c r="MO140" s="472"/>
      <c r="MP140" s="472"/>
      <c r="MQ140" s="472"/>
      <c r="MR140" s="472"/>
      <c r="MS140" s="472"/>
      <c r="MT140" s="472"/>
      <c r="MU140" s="472"/>
      <c r="MV140" s="472"/>
      <c r="MW140" s="472"/>
      <c r="MX140" s="472"/>
      <c r="MY140" s="472"/>
      <c r="MZ140" s="472"/>
      <c r="NA140" s="472"/>
    </row>
    <row r="141" spans="1:365" s="305" customFormat="1" ht="12.65" customHeight="1" x14ac:dyDescent="0.3">
      <c r="A141" s="485"/>
      <c r="B141" s="478">
        <v>31</v>
      </c>
      <c r="C141" s="443"/>
      <c r="D141" s="292">
        <f>RFR!$C40</f>
        <v>0</v>
      </c>
      <c r="E141" s="293">
        <f>RC_Summary!$D40</f>
        <v>0.25</v>
      </c>
      <c r="F141" s="293">
        <f>RC_Summary!$C40</f>
        <v>-0.2</v>
      </c>
      <c r="G141" s="294">
        <f t="shared" si="84"/>
        <v>0</v>
      </c>
      <c r="H141" s="294">
        <f t="shared" si="85"/>
        <v>0</v>
      </c>
      <c r="I141" s="391">
        <f t="shared" si="86"/>
        <v>0</v>
      </c>
      <c r="J141" s="391">
        <f t="shared" si="87"/>
        <v>0</v>
      </c>
      <c r="K141" s="69"/>
      <c r="L141" s="157">
        <v>31</v>
      </c>
      <c r="M141" s="443"/>
      <c r="N141" s="292">
        <f>IF(IF(ISBLANK(L$106),0,VLOOKUP(L141,RFR!$B$8:$I$108,VLOOKUP('Market Risk (Interest Rate_MD)'!L$106,RC_Summary!$F$18:$G$24,2,0),0))&lt;0,0,IF(ISBLANK(L$106),0,VLOOKUP(L141,RFR!$B$8:$I$108,VLOOKUP('Market Risk (Interest Rate_MD)'!$L$106,RC_Summary!$F$18:$G$24,2,0),0)))</f>
        <v>0</v>
      </c>
      <c r="O141" s="293">
        <f>RC_Summary!$D40</f>
        <v>0.25</v>
      </c>
      <c r="P141" s="293">
        <f>RC_Summary!$C40</f>
        <v>-0.2</v>
      </c>
      <c r="Q141" s="294">
        <f t="shared" si="88"/>
        <v>0</v>
      </c>
      <c r="R141" s="294">
        <f t="shared" si="89"/>
        <v>0</v>
      </c>
      <c r="S141" s="305">
        <f t="shared" si="90"/>
        <v>0</v>
      </c>
      <c r="T141" s="305">
        <f t="shared" si="91"/>
        <v>0</v>
      </c>
      <c r="U141" s="69"/>
      <c r="V141" s="157">
        <v>31</v>
      </c>
      <c r="W141" s="443"/>
      <c r="X141" s="292">
        <f>IF(IF(ISBLANK(V$106),0,VLOOKUP(V141,RFR!$B$8:$I$108,VLOOKUP('Market Risk (Interest Rate_MD)'!V$106,RC_Summary!$F$18:$G$24,2,0),0))&lt;0,0,IF(ISBLANK(V$106),0,VLOOKUP(V141,RFR!$B$8:$I$108,VLOOKUP('Market Risk (Interest Rate_MD)'!$L$106,RC_Summary!$F$18:$G$24,2,0),0)))</f>
        <v>0</v>
      </c>
      <c r="Y141" s="293">
        <f>RC_Summary!$D40</f>
        <v>0.25</v>
      </c>
      <c r="Z141" s="293">
        <f>RC_Summary!$C40</f>
        <v>-0.2</v>
      </c>
      <c r="AA141" s="294">
        <f t="shared" si="92"/>
        <v>0</v>
      </c>
      <c r="AB141" s="294">
        <f t="shared" si="93"/>
        <v>0</v>
      </c>
      <c r="AC141" s="305">
        <f t="shared" si="94"/>
        <v>0</v>
      </c>
      <c r="AD141" s="305">
        <f t="shared" si="95"/>
        <v>0</v>
      </c>
      <c r="AE141" s="69"/>
      <c r="AF141" s="157">
        <v>31</v>
      </c>
      <c r="AG141" s="443"/>
      <c r="AH141" s="292">
        <f>IF(IF(ISBLANK(AF$106),0,VLOOKUP(AF141,RFR!$B$8:$I$108,VLOOKUP('Market Risk (Interest Rate_MD)'!AF$106,RC_Summary!$F$18:$G$24,2,0),0))&lt;0,0,IF(ISBLANK(AF$106),0,VLOOKUP(AF141,RFR!$B$8:$I$108,VLOOKUP('Market Risk (Interest Rate_MD)'!$L$106,RC_Summary!$F$18:$G$24,2,0),0)))</f>
        <v>0</v>
      </c>
      <c r="AI141" s="293">
        <f>RC_Summary!$D40</f>
        <v>0.25</v>
      </c>
      <c r="AJ141" s="293">
        <f>RC_Summary!$C40</f>
        <v>-0.2</v>
      </c>
      <c r="AK141" s="294">
        <f t="shared" si="96"/>
        <v>0</v>
      </c>
      <c r="AL141" s="294">
        <f t="shared" si="97"/>
        <v>0</v>
      </c>
      <c r="AM141" s="305">
        <f t="shared" si="98"/>
        <v>0</v>
      </c>
      <c r="AN141" s="305">
        <f t="shared" si="99"/>
        <v>0</v>
      </c>
      <c r="AO141" s="69"/>
      <c r="AP141" s="157">
        <v>31</v>
      </c>
      <c r="AQ141" s="443"/>
      <c r="AR141" s="292">
        <f>IF(IF(ISBLANK(AP$106),0,VLOOKUP(AP141,RFR!$B$8:$I$108,VLOOKUP('Market Risk (Interest Rate_MD)'!AP$106,RC_Summary!$F$18:$G$24,2,0),0))&lt;0,0,IF(ISBLANK(AP$106),0,VLOOKUP(AP141,RFR!$B$8:$I$108,VLOOKUP('Market Risk (Interest Rate_MD)'!$L$106,RC_Summary!$F$18:$G$24,2,0),0)))</f>
        <v>0</v>
      </c>
      <c r="AS141" s="293">
        <f>RC_Summary!$D40</f>
        <v>0.25</v>
      </c>
      <c r="AT141" s="293">
        <f>RC_Summary!$C40</f>
        <v>-0.2</v>
      </c>
      <c r="AU141" s="294">
        <f t="shared" si="100"/>
        <v>0</v>
      </c>
      <c r="AV141" s="294">
        <f t="shared" si="101"/>
        <v>0</v>
      </c>
      <c r="AW141" s="305">
        <f t="shared" si="102"/>
        <v>0</v>
      </c>
      <c r="AX141" s="305">
        <f t="shared" si="103"/>
        <v>0</v>
      </c>
      <c r="AY141" s="69"/>
      <c r="AZ141" s="482">
        <v>31</v>
      </c>
      <c r="BA141" s="283"/>
      <c r="BB141" s="292">
        <f>IF(IF(ISBLANK(AZ$106),0,VLOOKUP(AZ141,RFR!$B$8:$I$108,VLOOKUP('Market Risk (Interest Rate_MD)'!AZ$106,RC_Summary!$F$18:$G$24,2,0),0))&lt;0,0,IF(ISBLANK(AZ$106),0,VLOOKUP(AZ141,RFR!$B$8:$I$108,VLOOKUP('Market Risk (Interest Rate_MD)'!$L$106,RC_Summary!$F$18:$G$24,2,0),0)))</f>
        <v>0</v>
      </c>
      <c r="BC141" s="293">
        <f>RC_Summary!$D40</f>
        <v>0.25</v>
      </c>
      <c r="BD141" s="293">
        <f>RC_Summary!$C40</f>
        <v>-0.2</v>
      </c>
      <c r="BE141" s="294">
        <f t="shared" si="104"/>
        <v>0</v>
      </c>
      <c r="BF141" s="294">
        <f t="shared" si="105"/>
        <v>0</v>
      </c>
      <c r="BG141" s="305">
        <f t="shared" si="106"/>
        <v>0</v>
      </c>
      <c r="BH141" s="305">
        <f t="shared" si="107"/>
        <v>0</v>
      </c>
      <c r="BI141" s="69"/>
      <c r="BJ141" s="157">
        <v>31</v>
      </c>
      <c r="BK141" s="283"/>
      <c r="BL141" s="292">
        <f>IF(IF(ISBLANK(BJ$106),0,VLOOKUP(BJ141,RFR!$B$8:$I$108,VLOOKUP('Market Risk (Interest Rate_MD)'!BJ$106,RC_Summary!$F$18:$G$24,2,0),0))&lt;0,0,IF(ISBLANK(BJ$106),0,VLOOKUP(BJ141,RFR!$B$8:$I$108,VLOOKUP('Market Risk (Interest Rate_MD)'!$L$106,RC_Summary!$F$18:$G$24,2,0),0)))</f>
        <v>0</v>
      </c>
      <c r="BM141" s="293">
        <f>RC_Summary!$D40</f>
        <v>0.25</v>
      </c>
      <c r="BN141" s="293">
        <f>RC_Summary!$C40</f>
        <v>-0.2</v>
      </c>
      <c r="BO141" s="294">
        <f t="shared" si="108"/>
        <v>0</v>
      </c>
      <c r="BP141" s="294">
        <f t="shared" si="109"/>
        <v>0</v>
      </c>
      <c r="BQ141" s="305">
        <f t="shared" si="110"/>
        <v>0</v>
      </c>
      <c r="BR141" s="305">
        <f t="shared" si="111"/>
        <v>0</v>
      </c>
      <c r="BS141" s="472"/>
      <c r="BT141" s="472"/>
      <c r="BU141" s="472"/>
      <c r="BV141" s="472"/>
      <c r="BW141" s="472"/>
      <c r="BX141" s="472"/>
      <c r="BY141" s="472"/>
      <c r="BZ141" s="472"/>
      <c r="CA141" s="472"/>
      <c r="CB141" s="472"/>
      <c r="CC141" s="472"/>
      <c r="CD141" s="472"/>
      <c r="CE141" s="472"/>
      <c r="CF141" s="472"/>
      <c r="CG141" s="472"/>
      <c r="CH141" s="472"/>
      <c r="CI141" s="472"/>
      <c r="CJ141" s="472"/>
      <c r="CK141" s="472"/>
      <c r="CL141" s="472"/>
      <c r="CM141" s="472"/>
      <c r="CN141" s="472"/>
      <c r="CO141" s="472"/>
      <c r="CP141" s="472"/>
      <c r="CQ141" s="472"/>
      <c r="CR141" s="472"/>
      <c r="CS141" s="472"/>
      <c r="CT141" s="472"/>
      <c r="CU141" s="472"/>
      <c r="CV141" s="472"/>
      <c r="CW141" s="472"/>
      <c r="CX141" s="472"/>
      <c r="CY141" s="472"/>
      <c r="CZ141" s="472"/>
      <c r="DA141" s="472"/>
      <c r="DB141" s="472"/>
      <c r="DC141" s="472"/>
      <c r="DD141" s="472"/>
      <c r="DE141" s="472"/>
      <c r="DF141" s="472"/>
      <c r="DG141" s="472"/>
      <c r="DH141" s="472"/>
      <c r="DI141" s="472"/>
      <c r="DJ141" s="472"/>
      <c r="DK141" s="472"/>
      <c r="DL141" s="472"/>
      <c r="DM141" s="472"/>
      <c r="DN141" s="472"/>
      <c r="DO141" s="472"/>
      <c r="DP141" s="472"/>
      <c r="DQ141" s="472"/>
      <c r="DR141" s="472"/>
      <c r="DS141" s="472"/>
      <c r="DT141" s="472"/>
      <c r="DU141" s="472"/>
      <c r="DV141" s="472"/>
      <c r="DW141" s="472"/>
      <c r="DX141" s="472"/>
      <c r="DY141" s="472"/>
      <c r="DZ141" s="472"/>
      <c r="EA141" s="472"/>
      <c r="EB141" s="472"/>
      <c r="EC141" s="472"/>
      <c r="ED141" s="472"/>
      <c r="EE141" s="472"/>
      <c r="EF141" s="472"/>
      <c r="EG141" s="472"/>
      <c r="EH141" s="472"/>
      <c r="EI141" s="472"/>
      <c r="EJ141" s="472"/>
      <c r="EK141" s="472"/>
      <c r="EL141" s="472"/>
      <c r="EM141" s="472"/>
      <c r="EN141" s="472"/>
      <c r="EO141" s="472"/>
      <c r="EP141" s="472"/>
      <c r="EQ141" s="472"/>
      <c r="ER141" s="472"/>
      <c r="ES141" s="472"/>
      <c r="ET141" s="472"/>
      <c r="EU141" s="472"/>
      <c r="EV141" s="472"/>
      <c r="EW141" s="472"/>
      <c r="EX141" s="472"/>
      <c r="EY141" s="472"/>
      <c r="EZ141" s="472"/>
      <c r="FA141" s="472"/>
      <c r="FB141" s="472"/>
      <c r="FC141" s="472"/>
      <c r="FD141" s="472"/>
      <c r="FE141" s="472"/>
      <c r="FF141" s="472"/>
      <c r="FG141" s="472"/>
      <c r="FH141" s="472"/>
      <c r="FI141" s="472"/>
      <c r="FJ141" s="472"/>
      <c r="FK141" s="472"/>
      <c r="FL141" s="472"/>
      <c r="FM141" s="472"/>
      <c r="FN141" s="472"/>
      <c r="FO141" s="472"/>
      <c r="FP141" s="472"/>
      <c r="FQ141" s="472"/>
      <c r="FR141" s="472"/>
      <c r="FS141" s="472"/>
      <c r="FT141" s="472"/>
      <c r="FU141" s="472"/>
      <c r="FV141" s="472"/>
      <c r="FW141" s="472"/>
      <c r="FX141" s="472"/>
      <c r="FY141" s="472"/>
      <c r="FZ141" s="472"/>
      <c r="GA141" s="472"/>
      <c r="GB141" s="472"/>
      <c r="GC141" s="472"/>
      <c r="GD141" s="472"/>
      <c r="GE141" s="472"/>
      <c r="GF141" s="472"/>
      <c r="GG141" s="472"/>
      <c r="GH141" s="472"/>
      <c r="GI141" s="472"/>
      <c r="GJ141" s="472"/>
      <c r="GK141" s="472"/>
      <c r="GL141" s="472"/>
      <c r="GM141" s="472"/>
      <c r="GN141" s="472"/>
      <c r="GO141" s="472"/>
      <c r="GP141" s="472"/>
      <c r="GQ141" s="472"/>
      <c r="GR141" s="472"/>
      <c r="GS141" s="472"/>
      <c r="GT141" s="472"/>
      <c r="GU141" s="472"/>
      <c r="GV141" s="472"/>
      <c r="GW141" s="472"/>
      <c r="GX141" s="472"/>
      <c r="GY141" s="472"/>
      <c r="GZ141" s="472"/>
      <c r="HA141" s="472"/>
      <c r="HB141" s="472"/>
      <c r="HC141" s="472"/>
      <c r="HD141" s="472"/>
      <c r="HE141" s="472"/>
      <c r="HF141" s="472"/>
      <c r="HG141" s="472"/>
      <c r="HH141" s="472"/>
      <c r="HI141" s="472"/>
      <c r="HJ141" s="472"/>
      <c r="HK141" s="472"/>
      <c r="HL141" s="472"/>
      <c r="HM141" s="472"/>
      <c r="HN141" s="472"/>
      <c r="HO141" s="472"/>
      <c r="HP141" s="472"/>
      <c r="HQ141" s="472"/>
      <c r="HR141" s="472"/>
      <c r="HS141" s="472"/>
      <c r="HT141" s="472"/>
      <c r="HU141" s="472"/>
      <c r="HV141" s="472"/>
      <c r="HW141" s="472"/>
      <c r="HX141" s="472"/>
      <c r="HY141" s="472"/>
      <c r="HZ141" s="472"/>
      <c r="IA141" s="472"/>
      <c r="IB141" s="472"/>
      <c r="IC141" s="472"/>
      <c r="ID141" s="472"/>
      <c r="IE141" s="472"/>
      <c r="IF141" s="472"/>
      <c r="IG141" s="472"/>
      <c r="IH141" s="472"/>
      <c r="II141" s="472"/>
      <c r="IJ141" s="472"/>
      <c r="IK141" s="472"/>
      <c r="IL141" s="472"/>
      <c r="IM141" s="472"/>
      <c r="IN141" s="472"/>
      <c r="IO141" s="472"/>
      <c r="IP141" s="472"/>
      <c r="IQ141" s="472"/>
      <c r="IR141" s="472"/>
      <c r="IS141" s="472"/>
      <c r="IT141" s="472"/>
      <c r="IU141" s="472"/>
      <c r="IV141" s="472"/>
      <c r="IW141" s="472"/>
      <c r="IX141" s="472"/>
      <c r="IY141" s="472"/>
      <c r="IZ141" s="472"/>
      <c r="JA141" s="472"/>
      <c r="JB141" s="472"/>
      <c r="JC141" s="472"/>
      <c r="JD141" s="472"/>
      <c r="JE141" s="472"/>
      <c r="JF141" s="472"/>
      <c r="JG141" s="472"/>
      <c r="JH141" s="472"/>
      <c r="JI141" s="472"/>
      <c r="JJ141" s="472"/>
      <c r="JK141" s="472"/>
      <c r="JL141" s="472"/>
      <c r="JM141" s="472"/>
      <c r="JN141" s="472"/>
      <c r="JO141" s="472"/>
      <c r="JP141" s="472"/>
      <c r="JQ141" s="472"/>
      <c r="JR141" s="472"/>
      <c r="JS141" s="472"/>
      <c r="JT141" s="472"/>
      <c r="JU141" s="472"/>
      <c r="JV141" s="472"/>
      <c r="JW141" s="472"/>
      <c r="JX141" s="472"/>
      <c r="JY141" s="472"/>
      <c r="JZ141" s="472"/>
      <c r="KA141" s="472"/>
      <c r="KB141" s="472"/>
      <c r="KC141" s="472"/>
      <c r="KD141" s="472"/>
      <c r="KE141" s="472"/>
      <c r="KF141" s="472"/>
      <c r="KG141" s="472"/>
      <c r="KH141" s="472"/>
      <c r="KI141" s="472"/>
      <c r="KJ141" s="472"/>
      <c r="KK141" s="472"/>
      <c r="KL141" s="472"/>
      <c r="KM141" s="472"/>
      <c r="KN141" s="472"/>
      <c r="KO141" s="472"/>
      <c r="KP141" s="472"/>
      <c r="KQ141" s="472"/>
      <c r="KR141" s="472"/>
      <c r="KS141" s="472"/>
      <c r="KT141" s="472"/>
      <c r="KU141" s="472"/>
      <c r="KV141" s="472"/>
      <c r="KW141" s="472"/>
      <c r="KX141" s="472"/>
      <c r="KY141" s="472"/>
      <c r="KZ141" s="472"/>
      <c r="LA141" s="472"/>
      <c r="LB141" s="472"/>
      <c r="LC141" s="472"/>
      <c r="LD141" s="472"/>
      <c r="LE141" s="472"/>
      <c r="LF141" s="472"/>
      <c r="LG141" s="472"/>
      <c r="LH141" s="472"/>
      <c r="LI141" s="472"/>
      <c r="LJ141" s="472"/>
      <c r="LK141" s="472"/>
      <c r="LL141" s="472"/>
      <c r="LM141" s="472"/>
      <c r="LN141" s="472"/>
      <c r="LO141" s="472"/>
      <c r="LP141" s="472"/>
      <c r="LQ141" s="472"/>
      <c r="LR141" s="472"/>
      <c r="LS141" s="472"/>
      <c r="LT141" s="472"/>
      <c r="LU141" s="472"/>
      <c r="LV141" s="472"/>
      <c r="LW141" s="472"/>
      <c r="LX141" s="472"/>
      <c r="LY141" s="472"/>
      <c r="LZ141" s="472"/>
      <c r="MA141" s="472"/>
      <c r="MB141" s="472"/>
      <c r="MC141" s="472"/>
      <c r="MD141" s="472"/>
      <c r="ME141" s="472"/>
      <c r="MF141" s="472"/>
      <c r="MG141" s="472"/>
      <c r="MH141" s="472"/>
      <c r="MI141" s="472"/>
      <c r="MJ141" s="472"/>
      <c r="MK141" s="472"/>
      <c r="ML141" s="472"/>
      <c r="MM141" s="472"/>
      <c r="MN141" s="472"/>
      <c r="MO141" s="472"/>
      <c r="MP141" s="472"/>
      <c r="MQ141" s="472"/>
      <c r="MR141" s="472"/>
      <c r="MS141" s="472"/>
      <c r="MT141" s="472"/>
      <c r="MU141" s="472"/>
      <c r="MV141" s="472"/>
      <c r="MW141" s="472"/>
      <c r="MX141" s="472"/>
      <c r="MY141" s="472"/>
      <c r="MZ141" s="472"/>
      <c r="NA141" s="472"/>
    </row>
    <row r="142" spans="1:365" s="305" customFormat="1" ht="12.65" customHeight="1" x14ac:dyDescent="0.3">
      <c r="A142" s="485"/>
      <c r="B142" s="478">
        <v>32</v>
      </c>
      <c r="C142" s="443"/>
      <c r="D142" s="292">
        <f>RFR!$C41</f>
        <v>0</v>
      </c>
      <c r="E142" s="293">
        <f>RC_Summary!$D41</f>
        <v>0.25</v>
      </c>
      <c r="F142" s="293">
        <f>RC_Summary!$C41</f>
        <v>-0.2</v>
      </c>
      <c r="G142" s="294">
        <f t="shared" si="84"/>
        <v>0</v>
      </c>
      <c r="H142" s="294">
        <f t="shared" si="85"/>
        <v>0</v>
      </c>
      <c r="I142" s="391">
        <f t="shared" si="86"/>
        <v>0</v>
      </c>
      <c r="J142" s="391">
        <f t="shared" si="87"/>
        <v>0</v>
      </c>
      <c r="K142" s="69"/>
      <c r="L142" s="157">
        <v>32</v>
      </c>
      <c r="M142" s="443"/>
      <c r="N142" s="292">
        <f>IF(IF(ISBLANK(L$106),0,VLOOKUP(L142,RFR!$B$8:$I$108,VLOOKUP('Market Risk (Interest Rate_MD)'!L$106,RC_Summary!$F$18:$G$24,2,0),0))&lt;0,0,IF(ISBLANK(L$106),0,VLOOKUP(L142,RFR!$B$8:$I$108,VLOOKUP('Market Risk (Interest Rate_MD)'!$L$106,RC_Summary!$F$18:$G$24,2,0),0)))</f>
        <v>0</v>
      </c>
      <c r="O142" s="293">
        <f>RC_Summary!$D41</f>
        <v>0.25</v>
      </c>
      <c r="P142" s="293">
        <f>RC_Summary!$C41</f>
        <v>-0.2</v>
      </c>
      <c r="Q142" s="294">
        <f t="shared" si="88"/>
        <v>0</v>
      </c>
      <c r="R142" s="294">
        <f t="shared" si="89"/>
        <v>0</v>
      </c>
      <c r="S142" s="305">
        <f t="shared" si="90"/>
        <v>0</v>
      </c>
      <c r="T142" s="305">
        <f t="shared" si="91"/>
        <v>0</v>
      </c>
      <c r="U142" s="69"/>
      <c r="V142" s="157">
        <v>32</v>
      </c>
      <c r="W142" s="443"/>
      <c r="X142" s="292">
        <f>IF(IF(ISBLANK(V$106),0,VLOOKUP(V142,RFR!$B$8:$I$108,VLOOKUP('Market Risk (Interest Rate_MD)'!V$106,RC_Summary!$F$18:$G$24,2,0),0))&lt;0,0,IF(ISBLANK(V$106),0,VLOOKUP(V142,RFR!$B$8:$I$108,VLOOKUP('Market Risk (Interest Rate_MD)'!$L$106,RC_Summary!$F$18:$G$24,2,0),0)))</f>
        <v>0</v>
      </c>
      <c r="Y142" s="293">
        <f>RC_Summary!$D41</f>
        <v>0.25</v>
      </c>
      <c r="Z142" s="293">
        <f>RC_Summary!$C41</f>
        <v>-0.2</v>
      </c>
      <c r="AA142" s="294">
        <f t="shared" si="92"/>
        <v>0</v>
      </c>
      <c r="AB142" s="294">
        <f t="shared" si="93"/>
        <v>0</v>
      </c>
      <c r="AC142" s="305">
        <f t="shared" si="94"/>
        <v>0</v>
      </c>
      <c r="AD142" s="305">
        <f t="shared" si="95"/>
        <v>0</v>
      </c>
      <c r="AE142" s="69"/>
      <c r="AF142" s="157">
        <v>32</v>
      </c>
      <c r="AG142" s="443"/>
      <c r="AH142" s="292">
        <f>IF(IF(ISBLANK(AF$106),0,VLOOKUP(AF142,RFR!$B$8:$I$108,VLOOKUP('Market Risk (Interest Rate_MD)'!AF$106,RC_Summary!$F$18:$G$24,2,0),0))&lt;0,0,IF(ISBLANK(AF$106),0,VLOOKUP(AF142,RFR!$B$8:$I$108,VLOOKUP('Market Risk (Interest Rate_MD)'!$L$106,RC_Summary!$F$18:$G$24,2,0),0)))</f>
        <v>0</v>
      </c>
      <c r="AI142" s="293">
        <f>RC_Summary!$D41</f>
        <v>0.25</v>
      </c>
      <c r="AJ142" s="293">
        <f>RC_Summary!$C41</f>
        <v>-0.2</v>
      </c>
      <c r="AK142" s="294">
        <f t="shared" si="96"/>
        <v>0</v>
      </c>
      <c r="AL142" s="294">
        <f t="shared" si="97"/>
        <v>0</v>
      </c>
      <c r="AM142" s="305">
        <f t="shared" si="98"/>
        <v>0</v>
      </c>
      <c r="AN142" s="305">
        <f t="shared" si="99"/>
        <v>0</v>
      </c>
      <c r="AO142" s="69"/>
      <c r="AP142" s="157">
        <v>32</v>
      </c>
      <c r="AQ142" s="443"/>
      <c r="AR142" s="292">
        <f>IF(IF(ISBLANK(AP$106),0,VLOOKUP(AP142,RFR!$B$8:$I$108,VLOOKUP('Market Risk (Interest Rate_MD)'!AP$106,RC_Summary!$F$18:$G$24,2,0),0))&lt;0,0,IF(ISBLANK(AP$106),0,VLOOKUP(AP142,RFR!$B$8:$I$108,VLOOKUP('Market Risk (Interest Rate_MD)'!$L$106,RC_Summary!$F$18:$G$24,2,0),0)))</f>
        <v>0</v>
      </c>
      <c r="AS142" s="293">
        <f>RC_Summary!$D41</f>
        <v>0.25</v>
      </c>
      <c r="AT142" s="293">
        <f>RC_Summary!$C41</f>
        <v>-0.2</v>
      </c>
      <c r="AU142" s="294">
        <f t="shared" si="100"/>
        <v>0</v>
      </c>
      <c r="AV142" s="294">
        <f t="shared" si="101"/>
        <v>0</v>
      </c>
      <c r="AW142" s="305">
        <f t="shared" si="102"/>
        <v>0</v>
      </c>
      <c r="AX142" s="305">
        <f t="shared" si="103"/>
        <v>0</v>
      </c>
      <c r="AY142" s="69"/>
      <c r="AZ142" s="482">
        <v>32</v>
      </c>
      <c r="BA142" s="283"/>
      <c r="BB142" s="292">
        <f>IF(IF(ISBLANK(AZ$106),0,VLOOKUP(AZ142,RFR!$B$8:$I$108,VLOOKUP('Market Risk (Interest Rate_MD)'!AZ$106,RC_Summary!$F$18:$G$24,2,0),0))&lt;0,0,IF(ISBLANK(AZ$106),0,VLOOKUP(AZ142,RFR!$B$8:$I$108,VLOOKUP('Market Risk (Interest Rate_MD)'!$L$106,RC_Summary!$F$18:$G$24,2,0),0)))</f>
        <v>0</v>
      </c>
      <c r="BC142" s="293">
        <f>RC_Summary!$D41</f>
        <v>0.25</v>
      </c>
      <c r="BD142" s="293">
        <f>RC_Summary!$C41</f>
        <v>-0.2</v>
      </c>
      <c r="BE142" s="294">
        <f t="shared" si="104"/>
        <v>0</v>
      </c>
      <c r="BF142" s="294">
        <f t="shared" si="105"/>
        <v>0</v>
      </c>
      <c r="BG142" s="305">
        <f t="shared" si="106"/>
        <v>0</v>
      </c>
      <c r="BH142" s="305">
        <f t="shared" si="107"/>
        <v>0</v>
      </c>
      <c r="BI142" s="69"/>
      <c r="BJ142" s="157">
        <v>32</v>
      </c>
      <c r="BK142" s="283"/>
      <c r="BL142" s="292">
        <f>IF(IF(ISBLANK(BJ$106),0,VLOOKUP(BJ142,RFR!$B$8:$I$108,VLOOKUP('Market Risk (Interest Rate_MD)'!BJ$106,RC_Summary!$F$18:$G$24,2,0),0))&lt;0,0,IF(ISBLANK(BJ$106),0,VLOOKUP(BJ142,RFR!$B$8:$I$108,VLOOKUP('Market Risk (Interest Rate_MD)'!$L$106,RC_Summary!$F$18:$G$24,2,0),0)))</f>
        <v>0</v>
      </c>
      <c r="BM142" s="293">
        <f>RC_Summary!$D41</f>
        <v>0.25</v>
      </c>
      <c r="BN142" s="293">
        <f>RC_Summary!$C41</f>
        <v>-0.2</v>
      </c>
      <c r="BO142" s="294">
        <f t="shared" si="108"/>
        <v>0</v>
      </c>
      <c r="BP142" s="294">
        <f t="shared" si="109"/>
        <v>0</v>
      </c>
      <c r="BQ142" s="305">
        <f t="shared" si="110"/>
        <v>0</v>
      </c>
      <c r="BR142" s="305">
        <f t="shared" si="111"/>
        <v>0</v>
      </c>
      <c r="BS142" s="472"/>
      <c r="BT142" s="472"/>
      <c r="BU142" s="472"/>
      <c r="BV142" s="472"/>
      <c r="BW142" s="472"/>
      <c r="BX142" s="472"/>
      <c r="BY142" s="472"/>
      <c r="BZ142" s="472"/>
      <c r="CA142" s="472"/>
      <c r="CB142" s="472"/>
      <c r="CC142" s="472"/>
      <c r="CD142" s="472"/>
      <c r="CE142" s="472"/>
      <c r="CF142" s="472"/>
      <c r="CG142" s="472"/>
      <c r="CH142" s="472"/>
      <c r="CI142" s="472"/>
      <c r="CJ142" s="472"/>
      <c r="CK142" s="472"/>
      <c r="CL142" s="472"/>
      <c r="CM142" s="472"/>
      <c r="CN142" s="472"/>
      <c r="CO142" s="472"/>
      <c r="CP142" s="472"/>
      <c r="CQ142" s="472"/>
      <c r="CR142" s="472"/>
      <c r="CS142" s="472"/>
      <c r="CT142" s="472"/>
      <c r="CU142" s="472"/>
      <c r="CV142" s="472"/>
      <c r="CW142" s="472"/>
      <c r="CX142" s="472"/>
      <c r="CY142" s="472"/>
      <c r="CZ142" s="472"/>
      <c r="DA142" s="472"/>
      <c r="DB142" s="472"/>
      <c r="DC142" s="472"/>
      <c r="DD142" s="472"/>
      <c r="DE142" s="472"/>
      <c r="DF142" s="472"/>
      <c r="DG142" s="472"/>
      <c r="DH142" s="472"/>
      <c r="DI142" s="472"/>
      <c r="DJ142" s="472"/>
      <c r="DK142" s="472"/>
      <c r="DL142" s="472"/>
      <c r="DM142" s="472"/>
      <c r="DN142" s="472"/>
      <c r="DO142" s="472"/>
      <c r="DP142" s="472"/>
      <c r="DQ142" s="472"/>
      <c r="DR142" s="472"/>
      <c r="DS142" s="472"/>
      <c r="DT142" s="472"/>
      <c r="DU142" s="472"/>
      <c r="DV142" s="472"/>
      <c r="DW142" s="472"/>
      <c r="DX142" s="472"/>
      <c r="DY142" s="472"/>
      <c r="DZ142" s="472"/>
      <c r="EA142" s="472"/>
      <c r="EB142" s="472"/>
      <c r="EC142" s="472"/>
      <c r="ED142" s="472"/>
      <c r="EE142" s="472"/>
      <c r="EF142" s="472"/>
      <c r="EG142" s="472"/>
      <c r="EH142" s="472"/>
      <c r="EI142" s="472"/>
      <c r="EJ142" s="472"/>
      <c r="EK142" s="472"/>
      <c r="EL142" s="472"/>
      <c r="EM142" s="472"/>
      <c r="EN142" s="472"/>
      <c r="EO142" s="472"/>
      <c r="EP142" s="472"/>
      <c r="EQ142" s="472"/>
      <c r="ER142" s="472"/>
      <c r="ES142" s="472"/>
      <c r="ET142" s="472"/>
      <c r="EU142" s="472"/>
      <c r="EV142" s="472"/>
      <c r="EW142" s="472"/>
      <c r="EX142" s="472"/>
      <c r="EY142" s="472"/>
      <c r="EZ142" s="472"/>
      <c r="FA142" s="472"/>
      <c r="FB142" s="472"/>
      <c r="FC142" s="472"/>
      <c r="FD142" s="472"/>
      <c r="FE142" s="472"/>
      <c r="FF142" s="472"/>
      <c r="FG142" s="472"/>
      <c r="FH142" s="472"/>
      <c r="FI142" s="472"/>
      <c r="FJ142" s="472"/>
      <c r="FK142" s="472"/>
      <c r="FL142" s="472"/>
      <c r="FM142" s="472"/>
      <c r="FN142" s="472"/>
      <c r="FO142" s="472"/>
      <c r="FP142" s="472"/>
      <c r="FQ142" s="472"/>
      <c r="FR142" s="472"/>
      <c r="FS142" s="472"/>
      <c r="FT142" s="472"/>
      <c r="FU142" s="472"/>
      <c r="FV142" s="472"/>
      <c r="FW142" s="472"/>
      <c r="FX142" s="472"/>
      <c r="FY142" s="472"/>
      <c r="FZ142" s="472"/>
      <c r="GA142" s="472"/>
      <c r="GB142" s="472"/>
      <c r="GC142" s="472"/>
      <c r="GD142" s="472"/>
      <c r="GE142" s="472"/>
      <c r="GF142" s="472"/>
      <c r="GG142" s="472"/>
      <c r="GH142" s="472"/>
      <c r="GI142" s="472"/>
      <c r="GJ142" s="472"/>
      <c r="GK142" s="472"/>
      <c r="GL142" s="472"/>
      <c r="GM142" s="472"/>
      <c r="GN142" s="472"/>
      <c r="GO142" s="472"/>
      <c r="GP142" s="472"/>
      <c r="GQ142" s="472"/>
      <c r="GR142" s="472"/>
      <c r="GS142" s="472"/>
      <c r="GT142" s="472"/>
      <c r="GU142" s="472"/>
      <c r="GV142" s="472"/>
      <c r="GW142" s="472"/>
      <c r="GX142" s="472"/>
      <c r="GY142" s="472"/>
      <c r="GZ142" s="472"/>
      <c r="HA142" s="472"/>
      <c r="HB142" s="472"/>
      <c r="HC142" s="472"/>
      <c r="HD142" s="472"/>
      <c r="HE142" s="472"/>
      <c r="HF142" s="472"/>
      <c r="HG142" s="472"/>
      <c r="HH142" s="472"/>
      <c r="HI142" s="472"/>
      <c r="HJ142" s="472"/>
      <c r="HK142" s="472"/>
      <c r="HL142" s="472"/>
      <c r="HM142" s="472"/>
      <c r="HN142" s="472"/>
      <c r="HO142" s="472"/>
      <c r="HP142" s="472"/>
      <c r="HQ142" s="472"/>
      <c r="HR142" s="472"/>
      <c r="HS142" s="472"/>
      <c r="HT142" s="472"/>
      <c r="HU142" s="472"/>
      <c r="HV142" s="472"/>
      <c r="HW142" s="472"/>
      <c r="HX142" s="472"/>
      <c r="HY142" s="472"/>
      <c r="HZ142" s="472"/>
      <c r="IA142" s="472"/>
      <c r="IB142" s="472"/>
      <c r="IC142" s="472"/>
      <c r="ID142" s="472"/>
      <c r="IE142" s="472"/>
      <c r="IF142" s="472"/>
      <c r="IG142" s="472"/>
      <c r="IH142" s="472"/>
      <c r="II142" s="472"/>
      <c r="IJ142" s="472"/>
      <c r="IK142" s="472"/>
      <c r="IL142" s="472"/>
      <c r="IM142" s="472"/>
      <c r="IN142" s="472"/>
      <c r="IO142" s="472"/>
      <c r="IP142" s="472"/>
      <c r="IQ142" s="472"/>
      <c r="IR142" s="472"/>
      <c r="IS142" s="472"/>
      <c r="IT142" s="472"/>
      <c r="IU142" s="472"/>
      <c r="IV142" s="472"/>
      <c r="IW142" s="472"/>
      <c r="IX142" s="472"/>
      <c r="IY142" s="472"/>
      <c r="IZ142" s="472"/>
      <c r="JA142" s="472"/>
      <c r="JB142" s="472"/>
      <c r="JC142" s="472"/>
      <c r="JD142" s="472"/>
      <c r="JE142" s="472"/>
      <c r="JF142" s="472"/>
      <c r="JG142" s="472"/>
      <c r="JH142" s="472"/>
      <c r="JI142" s="472"/>
      <c r="JJ142" s="472"/>
      <c r="JK142" s="472"/>
      <c r="JL142" s="472"/>
      <c r="JM142" s="472"/>
      <c r="JN142" s="472"/>
      <c r="JO142" s="472"/>
      <c r="JP142" s="472"/>
      <c r="JQ142" s="472"/>
      <c r="JR142" s="472"/>
      <c r="JS142" s="472"/>
      <c r="JT142" s="472"/>
      <c r="JU142" s="472"/>
      <c r="JV142" s="472"/>
      <c r="JW142" s="472"/>
      <c r="JX142" s="472"/>
      <c r="JY142" s="472"/>
      <c r="JZ142" s="472"/>
      <c r="KA142" s="472"/>
      <c r="KB142" s="472"/>
      <c r="KC142" s="472"/>
      <c r="KD142" s="472"/>
      <c r="KE142" s="472"/>
      <c r="KF142" s="472"/>
      <c r="KG142" s="472"/>
      <c r="KH142" s="472"/>
      <c r="KI142" s="472"/>
      <c r="KJ142" s="472"/>
      <c r="KK142" s="472"/>
      <c r="KL142" s="472"/>
      <c r="KM142" s="472"/>
      <c r="KN142" s="472"/>
      <c r="KO142" s="472"/>
      <c r="KP142" s="472"/>
      <c r="KQ142" s="472"/>
      <c r="KR142" s="472"/>
      <c r="KS142" s="472"/>
      <c r="KT142" s="472"/>
      <c r="KU142" s="472"/>
      <c r="KV142" s="472"/>
      <c r="KW142" s="472"/>
      <c r="KX142" s="472"/>
      <c r="KY142" s="472"/>
      <c r="KZ142" s="472"/>
      <c r="LA142" s="472"/>
      <c r="LB142" s="472"/>
      <c r="LC142" s="472"/>
      <c r="LD142" s="472"/>
      <c r="LE142" s="472"/>
      <c r="LF142" s="472"/>
      <c r="LG142" s="472"/>
      <c r="LH142" s="472"/>
      <c r="LI142" s="472"/>
      <c r="LJ142" s="472"/>
      <c r="LK142" s="472"/>
      <c r="LL142" s="472"/>
      <c r="LM142" s="472"/>
      <c r="LN142" s="472"/>
      <c r="LO142" s="472"/>
      <c r="LP142" s="472"/>
      <c r="LQ142" s="472"/>
      <c r="LR142" s="472"/>
      <c r="LS142" s="472"/>
      <c r="LT142" s="472"/>
      <c r="LU142" s="472"/>
      <c r="LV142" s="472"/>
      <c r="LW142" s="472"/>
      <c r="LX142" s="472"/>
      <c r="LY142" s="472"/>
      <c r="LZ142" s="472"/>
      <c r="MA142" s="472"/>
      <c r="MB142" s="472"/>
      <c r="MC142" s="472"/>
      <c r="MD142" s="472"/>
      <c r="ME142" s="472"/>
      <c r="MF142" s="472"/>
      <c r="MG142" s="472"/>
      <c r="MH142" s="472"/>
      <c r="MI142" s="472"/>
      <c r="MJ142" s="472"/>
      <c r="MK142" s="472"/>
      <c r="ML142" s="472"/>
      <c r="MM142" s="472"/>
      <c r="MN142" s="472"/>
      <c r="MO142" s="472"/>
      <c r="MP142" s="472"/>
      <c r="MQ142" s="472"/>
      <c r="MR142" s="472"/>
      <c r="MS142" s="472"/>
      <c r="MT142" s="472"/>
      <c r="MU142" s="472"/>
      <c r="MV142" s="472"/>
      <c r="MW142" s="472"/>
      <c r="MX142" s="472"/>
      <c r="MY142" s="472"/>
      <c r="MZ142" s="472"/>
      <c r="NA142" s="472"/>
    </row>
    <row r="143" spans="1:365" s="305" customFormat="1" ht="12.65" customHeight="1" x14ac:dyDescent="0.3">
      <c r="A143" s="485"/>
      <c r="B143" s="478">
        <v>33</v>
      </c>
      <c r="C143" s="443"/>
      <c r="D143" s="292">
        <f>RFR!$C42</f>
        <v>0</v>
      </c>
      <c r="E143" s="293">
        <f>RC_Summary!$D42</f>
        <v>0.25</v>
      </c>
      <c r="F143" s="293">
        <f>RC_Summary!$C42</f>
        <v>-0.2</v>
      </c>
      <c r="G143" s="294">
        <f t="shared" si="84"/>
        <v>0</v>
      </c>
      <c r="H143" s="294">
        <f t="shared" si="85"/>
        <v>0</v>
      </c>
      <c r="I143" s="391">
        <f t="shared" si="86"/>
        <v>0</v>
      </c>
      <c r="J143" s="391">
        <f t="shared" si="87"/>
        <v>0</v>
      </c>
      <c r="K143" s="69"/>
      <c r="L143" s="157">
        <v>33</v>
      </c>
      <c r="M143" s="443"/>
      <c r="N143" s="292">
        <f>IF(IF(ISBLANK(L$106),0,VLOOKUP(L143,RFR!$B$8:$I$108,VLOOKUP('Market Risk (Interest Rate_MD)'!L$106,RC_Summary!$F$18:$G$24,2,0),0))&lt;0,0,IF(ISBLANK(L$106),0,VLOOKUP(L143,RFR!$B$8:$I$108,VLOOKUP('Market Risk (Interest Rate_MD)'!$L$106,RC_Summary!$F$18:$G$24,2,0),0)))</f>
        <v>0</v>
      </c>
      <c r="O143" s="293">
        <f>RC_Summary!$D42</f>
        <v>0.25</v>
      </c>
      <c r="P143" s="293">
        <f>RC_Summary!$C42</f>
        <v>-0.2</v>
      </c>
      <c r="Q143" s="294">
        <f t="shared" si="88"/>
        <v>0</v>
      </c>
      <c r="R143" s="294">
        <f t="shared" si="89"/>
        <v>0</v>
      </c>
      <c r="S143" s="305">
        <f t="shared" si="90"/>
        <v>0</v>
      </c>
      <c r="T143" s="305">
        <f t="shared" si="91"/>
        <v>0</v>
      </c>
      <c r="U143" s="69"/>
      <c r="V143" s="157">
        <v>33</v>
      </c>
      <c r="W143" s="443"/>
      <c r="X143" s="292">
        <f>IF(IF(ISBLANK(V$106),0,VLOOKUP(V143,RFR!$B$8:$I$108,VLOOKUP('Market Risk (Interest Rate_MD)'!V$106,RC_Summary!$F$18:$G$24,2,0),0))&lt;0,0,IF(ISBLANK(V$106),0,VLOOKUP(V143,RFR!$B$8:$I$108,VLOOKUP('Market Risk (Interest Rate_MD)'!$L$106,RC_Summary!$F$18:$G$24,2,0),0)))</f>
        <v>0</v>
      </c>
      <c r="Y143" s="293">
        <f>RC_Summary!$D42</f>
        <v>0.25</v>
      </c>
      <c r="Z143" s="293">
        <f>RC_Summary!$C42</f>
        <v>-0.2</v>
      </c>
      <c r="AA143" s="294">
        <f t="shared" si="92"/>
        <v>0</v>
      </c>
      <c r="AB143" s="294">
        <f t="shared" si="93"/>
        <v>0</v>
      </c>
      <c r="AC143" s="305">
        <f t="shared" si="94"/>
        <v>0</v>
      </c>
      <c r="AD143" s="305">
        <f t="shared" si="95"/>
        <v>0</v>
      </c>
      <c r="AE143" s="69"/>
      <c r="AF143" s="157">
        <v>33</v>
      </c>
      <c r="AG143" s="443"/>
      <c r="AH143" s="292">
        <f>IF(IF(ISBLANK(AF$106),0,VLOOKUP(AF143,RFR!$B$8:$I$108,VLOOKUP('Market Risk (Interest Rate_MD)'!AF$106,RC_Summary!$F$18:$G$24,2,0),0))&lt;0,0,IF(ISBLANK(AF$106),0,VLOOKUP(AF143,RFR!$B$8:$I$108,VLOOKUP('Market Risk (Interest Rate_MD)'!$L$106,RC_Summary!$F$18:$G$24,2,0),0)))</f>
        <v>0</v>
      </c>
      <c r="AI143" s="293">
        <f>RC_Summary!$D42</f>
        <v>0.25</v>
      </c>
      <c r="AJ143" s="293">
        <f>RC_Summary!$C42</f>
        <v>-0.2</v>
      </c>
      <c r="AK143" s="294">
        <f t="shared" si="96"/>
        <v>0</v>
      </c>
      <c r="AL143" s="294">
        <f t="shared" si="97"/>
        <v>0</v>
      </c>
      <c r="AM143" s="305">
        <f t="shared" si="98"/>
        <v>0</v>
      </c>
      <c r="AN143" s="305">
        <f t="shared" si="99"/>
        <v>0</v>
      </c>
      <c r="AO143" s="69"/>
      <c r="AP143" s="157">
        <v>33</v>
      </c>
      <c r="AQ143" s="443"/>
      <c r="AR143" s="292">
        <f>IF(IF(ISBLANK(AP$106),0,VLOOKUP(AP143,RFR!$B$8:$I$108,VLOOKUP('Market Risk (Interest Rate_MD)'!AP$106,RC_Summary!$F$18:$G$24,2,0),0))&lt;0,0,IF(ISBLANK(AP$106),0,VLOOKUP(AP143,RFR!$B$8:$I$108,VLOOKUP('Market Risk (Interest Rate_MD)'!$L$106,RC_Summary!$F$18:$G$24,2,0),0)))</f>
        <v>0</v>
      </c>
      <c r="AS143" s="293">
        <f>RC_Summary!$D42</f>
        <v>0.25</v>
      </c>
      <c r="AT143" s="293">
        <f>RC_Summary!$C42</f>
        <v>-0.2</v>
      </c>
      <c r="AU143" s="294">
        <f t="shared" si="100"/>
        <v>0</v>
      </c>
      <c r="AV143" s="294">
        <f t="shared" si="101"/>
        <v>0</v>
      </c>
      <c r="AW143" s="305">
        <f t="shared" si="102"/>
        <v>0</v>
      </c>
      <c r="AX143" s="305">
        <f t="shared" si="103"/>
        <v>0</v>
      </c>
      <c r="AY143" s="69"/>
      <c r="AZ143" s="482">
        <v>33</v>
      </c>
      <c r="BA143" s="283"/>
      <c r="BB143" s="292">
        <f>IF(IF(ISBLANK(AZ$106),0,VLOOKUP(AZ143,RFR!$B$8:$I$108,VLOOKUP('Market Risk (Interest Rate_MD)'!AZ$106,RC_Summary!$F$18:$G$24,2,0),0))&lt;0,0,IF(ISBLANK(AZ$106),0,VLOOKUP(AZ143,RFR!$B$8:$I$108,VLOOKUP('Market Risk (Interest Rate_MD)'!$L$106,RC_Summary!$F$18:$G$24,2,0),0)))</f>
        <v>0</v>
      </c>
      <c r="BC143" s="293">
        <f>RC_Summary!$D42</f>
        <v>0.25</v>
      </c>
      <c r="BD143" s="293">
        <f>RC_Summary!$C42</f>
        <v>-0.2</v>
      </c>
      <c r="BE143" s="294">
        <f t="shared" si="104"/>
        <v>0</v>
      </c>
      <c r="BF143" s="294">
        <f t="shared" si="105"/>
        <v>0</v>
      </c>
      <c r="BG143" s="305">
        <f t="shared" si="106"/>
        <v>0</v>
      </c>
      <c r="BH143" s="305">
        <f t="shared" si="107"/>
        <v>0</v>
      </c>
      <c r="BI143" s="69"/>
      <c r="BJ143" s="157">
        <v>33</v>
      </c>
      <c r="BK143" s="283"/>
      <c r="BL143" s="292">
        <f>IF(IF(ISBLANK(BJ$106),0,VLOOKUP(BJ143,RFR!$B$8:$I$108,VLOOKUP('Market Risk (Interest Rate_MD)'!BJ$106,RC_Summary!$F$18:$G$24,2,0),0))&lt;0,0,IF(ISBLANK(BJ$106),0,VLOOKUP(BJ143,RFR!$B$8:$I$108,VLOOKUP('Market Risk (Interest Rate_MD)'!$L$106,RC_Summary!$F$18:$G$24,2,0),0)))</f>
        <v>0</v>
      </c>
      <c r="BM143" s="293">
        <f>RC_Summary!$D42</f>
        <v>0.25</v>
      </c>
      <c r="BN143" s="293">
        <f>RC_Summary!$C42</f>
        <v>-0.2</v>
      </c>
      <c r="BO143" s="294">
        <f t="shared" si="108"/>
        <v>0</v>
      </c>
      <c r="BP143" s="294">
        <f t="shared" si="109"/>
        <v>0</v>
      </c>
      <c r="BQ143" s="305">
        <f t="shared" si="110"/>
        <v>0</v>
      </c>
      <c r="BR143" s="305">
        <f t="shared" si="111"/>
        <v>0</v>
      </c>
      <c r="BS143" s="472"/>
      <c r="BT143" s="472"/>
      <c r="BU143" s="472"/>
      <c r="BV143" s="472"/>
      <c r="BW143" s="472"/>
      <c r="BX143" s="472"/>
      <c r="BY143" s="472"/>
      <c r="BZ143" s="472"/>
      <c r="CA143" s="472"/>
      <c r="CB143" s="472"/>
      <c r="CC143" s="472"/>
      <c r="CD143" s="472"/>
      <c r="CE143" s="472"/>
      <c r="CF143" s="472"/>
      <c r="CG143" s="472"/>
      <c r="CH143" s="472"/>
      <c r="CI143" s="472"/>
      <c r="CJ143" s="472"/>
      <c r="CK143" s="472"/>
      <c r="CL143" s="472"/>
      <c r="CM143" s="472"/>
      <c r="CN143" s="472"/>
      <c r="CO143" s="472"/>
      <c r="CP143" s="472"/>
      <c r="CQ143" s="472"/>
      <c r="CR143" s="472"/>
      <c r="CS143" s="472"/>
      <c r="CT143" s="472"/>
      <c r="CU143" s="472"/>
      <c r="CV143" s="472"/>
      <c r="CW143" s="472"/>
      <c r="CX143" s="472"/>
      <c r="CY143" s="472"/>
      <c r="CZ143" s="472"/>
      <c r="DA143" s="472"/>
      <c r="DB143" s="472"/>
      <c r="DC143" s="472"/>
      <c r="DD143" s="472"/>
      <c r="DE143" s="472"/>
      <c r="DF143" s="472"/>
      <c r="DG143" s="472"/>
      <c r="DH143" s="472"/>
      <c r="DI143" s="472"/>
      <c r="DJ143" s="472"/>
      <c r="DK143" s="472"/>
      <c r="DL143" s="472"/>
      <c r="DM143" s="472"/>
      <c r="DN143" s="472"/>
      <c r="DO143" s="472"/>
      <c r="DP143" s="472"/>
      <c r="DQ143" s="472"/>
      <c r="DR143" s="472"/>
      <c r="DS143" s="472"/>
      <c r="DT143" s="472"/>
      <c r="DU143" s="472"/>
      <c r="DV143" s="472"/>
      <c r="DW143" s="472"/>
      <c r="DX143" s="472"/>
      <c r="DY143" s="472"/>
      <c r="DZ143" s="472"/>
      <c r="EA143" s="472"/>
      <c r="EB143" s="472"/>
      <c r="EC143" s="472"/>
      <c r="ED143" s="472"/>
      <c r="EE143" s="472"/>
      <c r="EF143" s="472"/>
      <c r="EG143" s="472"/>
      <c r="EH143" s="472"/>
      <c r="EI143" s="472"/>
      <c r="EJ143" s="472"/>
      <c r="EK143" s="472"/>
      <c r="EL143" s="472"/>
      <c r="EM143" s="472"/>
      <c r="EN143" s="472"/>
      <c r="EO143" s="472"/>
      <c r="EP143" s="472"/>
      <c r="EQ143" s="472"/>
      <c r="ER143" s="472"/>
      <c r="ES143" s="472"/>
      <c r="ET143" s="472"/>
      <c r="EU143" s="472"/>
      <c r="EV143" s="472"/>
      <c r="EW143" s="472"/>
      <c r="EX143" s="472"/>
      <c r="EY143" s="472"/>
      <c r="EZ143" s="472"/>
      <c r="FA143" s="472"/>
      <c r="FB143" s="472"/>
      <c r="FC143" s="472"/>
      <c r="FD143" s="472"/>
      <c r="FE143" s="472"/>
      <c r="FF143" s="472"/>
      <c r="FG143" s="472"/>
      <c r="FH143" s="472"/>
      <c r="FI143" s="472"/>
      <c r="FJ143" s="472"/>
      <c r="FK143" s="472"/>
      <c r="FL143" s="472"/>
      <c r="FM143" s="472"/>
      <c r="FN143" s="472"/>
      <c r="FO143" s="472"/>
      <c r="FP143" s="472"/>
      <c r="FQ143" s="472"/>
      <c r="FR143" s="472"/>
      <c r="FS143" s="472"/>
      <c r="FT143" s="472"/>
      <c r="FU143" s="472"/>
      <c r="FV143" s="472"/>
      <c r="FW143" s="472"/>
      <c r="FX143" s="472"/>
      <c r="FY143" s="472"/>
      <c r="FZ143" s="472"/>
      <c r="GA143" s="472"/>
      <c r="GB143" s="472"/>
      <c r="GC143" s="472"/>
      <c r="GD143" s="472"/>
      <c r="GE143" s="472"/>
      <c r="GF143" s="472"/>
      <c r="GG143" s="472"/>
      <c r="GH143" s="472"/>
      <c r="GI143" s="472"/>
      <c r="GJ143" s="472"/>
      <c r="GK143" s="472"/>
      <c r="GL143" s="472"/>
      <c r="GM143" s="472"/>
      <c r="GN143" s="472"/>
      <c r="GO143" s="472"/>
      <c r="GP143" s="472"/>
      <c r="GQ143" s="472"/>
      <c r="GR143" s="472"/>
      <c r="GS143" s="472"/>
      <c r="GT143" s="472"/>
      <c r="GU143" s="472"/>
      <c r="GV143" s="472"/>
      <c r="GW143" s="472"/>
      <c r="GX143" s="472"/>
      <c r="GY143" s="472"/>
      <c r="GZ143" s="472"/>
      <c r="HA143" s="472"/>
      <c r="HB143" s="472"/>
      <c r="HC143" s="472"/>
      <c r="HD143" s="472"/>
      <c r="HE143" s="472"/>
      <c r="HF143" s="472"/>
      <c r="HG143" s="472"/>
      <c r="HH143" s="472"/>
      <c r="HI143" s="472"/>
      <c r="HJ143" s="472"/>
      <c r="HK143" s="472"/>
      <c r="HL143" s="472"/>
      <c r="HM143" s="472"/>
      <c r="HN143" s="472"/>
      <c r="HO143" s="472"/>
      <c r="HP143" s="472"/>
      <c r="HQ143" s="472"/>
      <c r="HR143" s="472"/>
      <c r="HS143" s="472"/>
      <c r="HT143" s="472"/>
      <c r="HU143" s="472"/>
      <c r="HV143" s="472"/>
      <c r="HW143" s="472"/>
      <c r="HX143" s="472"/>
      <c r="HY143" s="472"/>
      <c r="HZ143" s="472"/>
      <c r="IA143" s="472"/>
      <c r="IB143" s="472"/>
      <c r="IC143" s="472"/>
      <c r="ID143" s="472"/>
      <c r="IE143" s="472"/>
      <c r="IF143" s="472"/>
      <c r="IG143" s="472"/>
      <c r="IH143" s="472"/>
      <c r="II143" s="472"/>
      <c r="IJ143" s="472"/>
      <c r="IK143" s="472"/>
      <c r="IL143" s="472"/>
      <c r="IM143" s="472"/>
      <c r="IN143" s="472"/>
      <c r="IO143" s="472"/>
      <c r="IP143" s="472"/>
      <c r="IQ143" s="472"/>
      <c r="IR143" s="472"/>
      <c r="IS143" s="472"/>
      <c r="IT143" s="472"/>
      <c r="IU143" s="472"/>
      <c r="IV143" s="472"/>
      <c r="IW143" s="472"/>
      <c r="IX143" s="472"/>
      <c r="IY143" s="472"/>
      <c r="IZ143" s="472"/>
      <c r="JA143" s="472"/>
      <c r="JB143" s="472"/>
      <c r="JC143" s="472"/>
      <c r="JD143" s="472"/>
      <c r="JE143" s="472"/>
      <c r="JF143" s="472"/>
      <c r="JG143" s="472"/>
      <c r="JH143" s="472"/>
      <c r="JI143" s="472"/>
      <c r="JJ143" s="472"/>
      <c r="JK143" s="472"/>
      <c r="JL143" s="472"/>
      <c r="JM143" s="472"/>
      <c r="JN143" s="472"/>
      <c r="JO143" s="472"/>
      <c r="JP143" s="472"/>
      <c r="JQ143" s="472"/>
      <c r="JR143" s="472"/>
      <c r="JS143" s="472"/>
      <c r="JT143" s="472"/>
      <c r="JU143" s="472"/>
      <c r="JV143" s="472"/>
      <c r="JW143" s="472"/>
      <c r="JX143" s="472"/>
      <c r="JY143" s="472"/>
      <c r="JZ143" s="472"/>
      <c r="KA143" s="472"/>
      <c r="KB143" s="472"/>
      <c r="KC143" s="472"/>
      <c r="KD143" s="472"/>
      <c r="KE143" s="472"/>
      <c r="KF143" s="472"/>
      <c r="KG143" s="472"/>
      <c r="KH143" s="472"/>
      <c r="KI143" s="472"/>
      <c r="KJ143" s="472"/>
      <c r="KK143" s="472"/>
      <c r="KL143" s="472"/>
      <c r="KM143" s="472"/>
      <c r="KN143" s="472"/>
      <c r="KO143" s="472"/>
      <c r="KP143" s="472"/>
      <c r="KQ143" s="472"/>
      <c r="KR143" s="472"/>
      <c r="KS143" s="472"/>
      <c r="KT143" s="472"/>
      <c r="KU143" s="472"/>
      <c r="KV143" s="472"/>
      <c r="KW143" s="472"/>
      <c r="KX143" s="472"/>
      <c r="KY143" s="472"/>
      <c r="KZ143" s="472"/>
      <c r="LA143" s="472"/>
      <c r="LB143" s="472"/>
      <c r="LC143" s="472"/>
      <c r="LD143" s="472"/>
      <c r="LE143" s="472"/>
      <c r="LF143" s="472"/>
      <c r="LG143" s="472"/>
      <c r="LH143" s="472"/>
      <c r="LI143" s="472"/>
      <c r="LJ143" s="472"/>
      <c r="LK143" s="472"/>
      <c r="LL143" s="472"/>
      <c r="LM143" s="472"/>
      <c r="LN143" s="472"/>
      <c r="LO143" s="472"/>
      <c r="LP143" s="472"/>
      <c r="LQ143" s="472"/>
      <c r="LR143" s="472"/>
      <c r="LS143" s="472"/>
      <c r="LT143" s="472"/>
      <c r="LU143" s="472"/>
      <c r="LV143" s="472"/>
      <c r="LW143" s="472"/>
      <c r="LX143" s="472"/>
      <c r="LY143" s="472"/>
      <c r="LZ143" s="472"/>
      <c r="MA143" s="472"/>
      <c r="MB143" s="472"/>
      <c r="MC143" s="472"/>
      <c r="MD143" s="472"/>
      <c r="ME143" s="472"/>
      <c r="MF143" s="472"/>
      <c r="MG143" s="472"/>
      <c r="MH143" s="472"/>
      <c r="MI143" s="472"/>
      <c r="MJ143" s="472"/>
      <c r="MK143" s="472"/>
      <c r="ML143" s="472"/>
      <c r="MM143" s="472"/>
      <c r="MN143" s="472"/>
      <c r="MO143" s="472"/>
      <c r="MP143" s="472"/>
      <c r="MQ143" s="472"/>
      <c r="MR143" s="472"/>
      <c r="MS143" s="472"/>
      <c r="MT143" s="472"/>
      <c r="MU143" s="472"/>
      <c r="MV143" s="472"/>
      <c r="MW143" s="472"/>
      <c r="MX143" s="472"/>
      <c r="MY143" s="472"/>
      <c r="MZ143" s="472"/>
      <c r="NA143" s="472"/>
    </row>
    <row r="144" spans="1:365" s="305" customFormat="1" ht="12.65" customHeight="1" x14ac:dyDescent="0.3">
      <c r="A144" s="485"/>
      <c r="B144" s="478">
        <v>34</v>
      </c>
      <c r="C144" s="443"/>
      <c r="D144" s="292">
        <f>RFR!$C43</f>
        <v>0</v>
      </c>
      <c r="E144" s="293">
        <f>RC_Summary!$D43</f>
        <v>0.25</v>
      </c>
      <c r="F144" s="293">
        <f>RC_Summary!$C43</f>
        <v>-0.2</v>
      </c>
      <c r="G144" s="294">
        <f t="shared" si="84"/>
        <v>0</v>
      </c>
      <c r="H144" s="294">
        <f t="shared" si="85"/>
        <v>0</v>
      </c>
      <c r="I144" s="391">
        <f t="shared" si="86"/>
        <v>0</v>
      </c>
      <c r="J144" s="391">
        <f t="shared" si="87"/>
        <v>0</v>
      </c>
      <c r="K144" s="69"/>
      <c r="L144" s="157">
        <v>34</v>
      </c>
      <c r="M144" s="443"/>
      <c r="N144" s="292">
        <f>IF(IF(ISBLANK(L$106),0,VLOOKUP(L144,RFR!$B$8:$I$108,VLOOKUP('Market Risk (Interest Rate_MD)'!L$106,RC_Summary!$F$18:$G$24,2,0),0))&lt;0,0,IF(ISBLANK(L$106),0,VLOOKUP(L144,RFR!$B$8:$I$108,VLOOKUP('Market Risk (Interest Rate_MD)'!$L$106,RC_Summary!$F$18:$G$24,2,0),0)))</f>
        <v>0</v>
      </c>
      <c r="O144" s="293">
        <f>RC_Summary!$D43</f>
        <v>0.25</v>
      </c>
      <c r="P144" s="293">
        <f>RC_Summary!$C43</f>
        <v>-0.2</v>
      </c>
      <c r="Q144" s="294">
        <f t="shared" si="88"/>
        <v>0</v>
      </c>
      <c r="R144" s="294">
        <f t="shared" si="89"/>
        <v>0</v>
      </c>
      <c r="S144" s="305">
        <f t="shared" si="90"/>
        <v>0</v>
      </c>
      <c r="T144" s="305">
        <f t="shared" si="91"/>
        <v>0</v>
      </c>
      <c r="U144" s="69"/>
      <c r="V144" s="157">
        <v>34</v>
      </c>
      <c r="W144" s="443"/>
      <c r="X144" s="292">
        <f>IF(IF(ISBLANK(V$106),0,VLOOKUP(V144,RFR!$B$8:$I$108,VLOOKUP('Market Risk (Interest Rate_MD)'!V$106,RC_Summary!$F$18:$G$24,2,0),0))&lt;0,0,IF(ISBLANK(V$106),0,VLOOKUP(V144,RFR!$B$8:$I$108,VLOOKUP('Market Risk (Interest Rate_MD)'!$L$106,RC_Summary!$F$18:$G$24,2,0),0)))</f>
        <v>0</v>
      </c>
      <c r="Y144" s="293">
        <f>RC_Summary!$D43</f>
        <v>0.25</v>
      </c>
      <c r="Z144" s="293">
        <f>RC_Summary!$C43</f>
        <v>-0.2</v>
      </c>
      <c r="AA144" s="294">
        <f t="shared" si="92"/>
        <v>0</v>
      </c>
      <c r="AB144" s="294">
        <f t="shared" si="93"/>
        <v>0</v>
      </c>
      <c r="AC144" s="305">
        <f t="shared" si="94"/>
        <v>0</v>
      </c>
      <c r="AD144" s="305">
        <f t="shared" si="95"/>
        <v>0</v>
      </c>
      <c r="AE144" s="69"/>
      <c r="AF144" s="157">
        <v>34</v>
      </c>
      <c r="AG144" s="443"/>
      <c r="AH144" s="292">
        <f>IF(IF(ISBLANK(AF$106),0,VLOOKUP(AF144,RFR!$B$8:$I$108,VLOOKUP('Market Risk (Interest Rate_MD)'!AF$106,RC_Summary!$F$18:$G$24,2,0),0))&lt;0,0,IF(ISBLANK(AF$106),0,VLOOKUP(AF144,RFR!$B$8:$I$108,VLOOKUP('Market Risk (Interest Rate_MD)'!$L$106,RC_Summary!$F$18:$G$24,2,0),0)))</f>
        <v>0</v>
      </c>
      <c r="AI144" s="293">
        <f>RC_Summary!$D43</f>
        <v>0.25</v>
      </c>
      <c r="AJ144" s="293">
        <f>RC_Summary!$C43</f>
        <v>-0.2</v>
      </c>
      <c r="AK144" s="294">
        <f t="shared" si="96"/>
        <v>0</v>
      </c>
      <c r="AL144" s="294">
        <f t="shared" si="97"/>
        <v>0</v>
      </c>
      <c r="AM144" s="305">
        <f t="shared" si="98"/>
        <v>0</v>
      </c>
      <c r="AN144" s="305">
        <f t="shared" si="99"/>
        <v>0</v>
      </c>
      <c r="AO144" s="69"/>
      <c r="AP144" s="157">
        <v>34</v>
      </c>
      <c r="AQ144" s="443"/>
      <c r="AR144" s="292">
        <f>IF(IF(ISBLANK(AP$106),0,VLOOKUP(AP144,RFR!$B$8:$I$108,VLOOKUP('Market Risk (Interest Rate_MD)'!AP$106,RC_Summary!$F$18:$G$24,2,0),0))&lt;0,0,IF(ISBLANK(AP$106),0,VLOOKUP(AP144,RFR!$B$8:$I$108,VLOOKUP('Market Risk (Interest Rate_MD)'!$L$106,RC_Summary!$F$18:$G$24,2,0),0)))</f>
        <v>0</v>
      </c>
      <c r="AS144" s="293">
        <f>RC_Summary!$D43</f>
        <v>0.25</v>
      </c>
      <c r="AT144" s="293">
        <f>RC_Summary!$C43</f>
        <v>-0.2</v>
      </c>
      <c r="AU144" s="294">
        <f t="shared" si="100"/>
        <v>0</v>
      </c>
      <c r="AV144" s="294">
        <f t="shared" si="101"/>
        <v>0</v>
      </c>
      <c r="AW144" s="305">
        <f t="shared" si="102"/>
        <v>0</v>
      </c>
      <c r="AX144" s="305">
        <f t="shared" si="103"/>
        <v>0</v>
      </c>
      <c r="AY144" s="69"/>
      <c r="AZ144" s="482">
        <v>34</v>
      </c>
      <c r="BA144" s="283"/>
      <c r="BB144" s="292">
        <f>IF(IF(ISBLANK(AZ$106),0,VLOOKUP(AZ144,RFR!$B$8:$I$108,VLOOKUP('Market Risk (Interest Rate_MD)'!AZ$106,RC_Summary!$F$18:$G$24,2,0),0))&lt;0,0,IF(ISBLANK(AZ$106),0,VLOOKUP(AZ144,RFR!$B$8:$I$108,VLOOKUP('Market Risk (Interest Rate_MD)'!$L$106,RC_Summary!$F$18:$G$24,2,0),0)))</f>
        <v>0</v>
      </c>
      <c r="BC144" s="293">
        <f>RC_Summary!$D43</f>
        <v>0.25</v>
      </c>
      <c r="BD144" s="293">
        <f>RC_Summary!$C43</f>
        <v>-0.2</v>
      </c>
      <c r="BE144" s="294">
        <f t="shared" si="104"/>
        <v>0</v>
      </c>
      <c r="BF144" s="294">
        <f t="shared" si="105"/>
        <v>0</v>
      </c>
      <c r="BG144" s="305">
        <f t="shared" si="106"/>
        <v>0</v>
      </c>
      <c r="BH144" s="305">
        <f t="shared" si="107"/>
        <v>0</v>
      </c>
      <c r="BI144" s="69"/>
      <c r="BJ144" s="157">
        <v>34</v>
      </c>
      <c r="BK144" s="283"/>
      <c r="BL144" s="292">
        <f>IF(IF(ISBLANK(BJ$106),0,VLOOKUP(BJ144,RFR!$B$8:$I$108,VLOOKUP('Market Risk (Interest Rate_MD)'!BJ$106,RC_Summary!$F$18:$G$24,2,0),0))&lt;0,0,IF(ISBLANK(BJ$106),0,VLOOKUP(BJ144,RFR!$B$8:$I$108,VLOOKUP('Market Risk (Interest Rate_MD)'!$L$106,RC_Summary!$F$18:$G$24,2,0),0)))</f>
        <v>0</v>
      </c>
      <c r="BM144" s="293">
        <f>RC_Summary!$D43</f>
        <v>0.25</v>
      </c>
      <c r="BN144" s="293">
        <f>RC_Summary!$C43</f>
        <v>-0.2</v>
      </c>
      <c r="BO144" s="294">
        <f t="shared" si="108"/>
        <v>0</v>
      </c>
      <c r="BP144" s="294">
        <f t="shared" si="109"/>
        <v>0</v>
      </c>
      <c r="BQ144" s="305">
        <f t="shared" si="110"/>
        <v>0</v>
      </c>
      <c r="BR144" s="305">
        <f t="shared" si="111"/>
        <v>0</v>
      </c>
      <c r="BS144" s="472"/>
      <c r="BT144" s="472"/>
      <c r="BU144" s="472"/>
      <c r="BV144" s="472"/>
      <c r="BW144" s="472"/>
      <c r="BX144" s="472"/>
      <c r="BY144" s="472"/>
      <c r="BZ144" s="472"/>
      <c r="CA144" s="472"/>
      <c r="CB144" s="472"/>
      <c r="CC144" s="472"/>
      <c r="CD144" s="472"/>
      <c r="CE144" s="472"/>
      <c r="CF144" s="472"/>
      <c r="CG144" s="472"/>
      <c r="CH144" s="472"/>
      <c r="CI144" s="472"/>
      <c r="CJ144" s="472"/>
      <c r="CK144" s="472"/>
      <c r="CL144" s="472"/>
      <c r="CM144" s="472"/>
      <c r="CN144" s="472"/>
      <c r="CO144" s="472"/>
      <c r="CP144" s="472"/>
      <c r="CQ144" s="472"/>
      <c r="CR144" s="472"/>
      <c r="CS144" s="472"/>
      <c r="CT144" s="472"/>
      <c r="CU144" s="472"/>
      <c r="CV144" s="472"/>
      <c r="CW144" s="472"/>
      <c r="CX144" s="472"/>
      <c r="CY144" s="472"/>
      <c r="CZ144" s="472"/>
      <c r="DA144" s="472"/>
      <c r="DB144" s="472"/>
      <c r="DC144" s="472"/>
      <c r="DD144" s="472"/>
      <c r="DE144" s="472"/>
      <c r="DF144" s="472"/>
      <c r="DG144" s="472"/>
      <c r="DH144" s="472"/>
      <c r="DI144" s="472"/>
      <c r="DJ144" s="472"/>
      <c r="DK144" s="472"/>
      <c r="DL144" s="472"/>
      <c r="DM144" s="472"/>
      <c r="DN144" s="472"/>
      <c r="DO144" s="472"/>
      <c r="DP144" s="472"/>
      <c r="DQ144" s="472"/>
      <c r="DR144" s="472"/>
      <c r="DS144" s="472"/>
      <c r="DT144" s="472"/>
      <c r="DU144" s="472"/>
      <c r="DV144" s="472"/>
      <c r="DW144" s="472"/>
      <c r="DX144" s="472"/>
      <c r="DY144" s="472"/>
      <c r="DZ144" s="472"/>
      <c r="EA144" s="472"/>
      <c r="EB144" s="472"/>
      <c r="EC144" s="472"/>
      <c r="ED144" s="472"/>
      <c r="EE144" s="472"/>
      <c r="EF144" s="472"/>
      <c r="EG144" s="472"/>
      <c r="EH144" s="472"/>
      <c r="EI144" s="472"/>
      <c r="EJ144" s="472"/>
      <c r="EK144" s="472"/>
      <c r="EL144" s="472"/>
      <c r="EM144" s="472"/>
      <c r="EN144" s="472"/>
      <c r="EO144" s="472"/>
      <c r="EP144" s="472"/>
      <c r="EQ144" s="472"/>
      <c r="ER144" s="472"/>
      <c r="ES144" s="472"/>
      <c r="ET144" s="472"/>
      <c r="EU144" s="472"/>
      <c r="EV144" s="472"/>
      <c r="EW144" s="472"/>
      <c r="EX144" s="472"/>
      <c r="EY144" s="472"/>
      <c r="EZ144" s="472"/>
      <c r="FA144" s="472"/>
      <c r="FB144" s="472"/>
      <c r="FC144" s="472"/>
      <c r="FD144" s="472"/>
      <c r="FE144" s="472"/>
      <c r="FF144" s="472"/>
      <c r="FG144" s="472"/>
      <c r="FH144" s="472"/>
      <c r="FI144" s="472"/>
      <c r="FJ144" s="472"/>
      <c r="FK144" s="472"/>
      <c r="FL144" s="472"/>
      <c r="FM144" s="472"/>
      <c r="FN144" s="472"/>
      <c r="FO144" s="472"/>
      <c r="FP144" s="472"/>
      <c r="FQ144" s="472"/>
      <c r="FR144" s="472"/>
      <c r="FS144" s="472"/>
      <c r="FT144" s="472"/>
      <c r="FU144" s="472"/>
      <c r="FV144" s="472"/>
      <c r="FW144" s="472"/>
      <c r="FX144" s="472"/>
      <c r="FY144" s="472"/>
      <c r="FZ144" s="472"/>
      <c r="GA144" s="472"/>
      <c r="GB144" s="472"/>
      <c r="GC144" s="472"/>
      <c r="GD144" s="472"/>
      <c r="GE144" s="472"/>
      <c r="GF144" s="472"/>
      <c r="GG144" s="472"/>
      <c r="GH144" s="472"/>
      <c r="GI144" s="472"/>
      <c r="GJ144" s="472"/>
      <c r="GK144" s="472"/>
      <c r="GL144" s="472"/>
      <c r="GM144" s="472"/>
      <c r="GN144" s="472"/>
      <c r="GO144" s="472"/>
      <c r="GP144" s="472"/>
      <c r="GQ144" s="472"/>
      <c r="GR144" s="472"/>
      <c r="GS144" s="472"/>
      <c r="GT144" s="472"/>
      <c r="GU144" s="472"/>
      <c r="GV144" s="472"/>
      <c r="GW144" s="472"/>
      <c r="GX144" s="472"/>
      <c r="GY144" s="472"/>
      <c r="GZ144" s="472"/>
      <c r="HA144" s="472"/>
      <c r="HB144" s="472"/>
      <c r="HC144" s="472"/>
      <c r="HD144" s="472"/>
      <c r="HE144" s="472"/>
      <c r="HF144" s="472"/>
      <c r="HG144" s="472"/>
      <c r="HH144" s="472"/>
      <c r="HI144" s="472"/>
      <c r="HJ144" s="472"/>
      <c r="HK144" s="472"/>
      <c r="HL144" s="472"/>
      <c r="HM144" s="472"/>
      <c r="HN144" s="472"/>
      <c r="HO144" s="472"/>
      <c r="HP144" s="472"/>
      <c r="HQ144" s="472"/>
      <c r="HR144" s="472"/>
      <c r="HS144" s="472"/>
      <c r="HT144" s="472"/>
      <c r="HU144" s="472"/>
      <c r="HV144" s="472"/>
      <c r="HW144" s="472"/>
      <c r="HX144" s="472"/>
      <c r="HY144" s="472"/>
      <c r="HZ144" s="472"/>
      <c r="IA144" s="472"/>
      <c r="IB144" s="472"/>
      <c r="IC144" s="472"/>
      <c r="ID144" s="472"/>
      <c r="IE144" s="472"/>
      <c r="IF144" s="472"/>
      <c r="IG144" s="472"/>
      <c r="IH144" s="472"/>
      <c r="II144" s="472"/>
      <c r="IJ144" s="472"/>
      <c r="IK144" s="472"/>
      <c r="IL144" s="472"/>
      <c r="IM144" s="472"/>
      <c r="IN144" s="472"/>
      <c r="IO144" s="472"/>
      <c r="IP144" s="472"/>
      <c r="IQ144" s="472"/>
      <c r="IR144" s="472"/>
      <c r="IS144" s="472"/>
      <c r="IT144" s="472"/>
      <c r="IU144" s="472"/>
      <c r="IV144" s="472"/>
      <c r="IW144" s="472"/>
      <c r="IX144" s="472"/>
      <c r="IY144" s="472"/>
      <c r="IZ144" s="472"/>
      <c r="JA144" s="472"/>
      <c r="JB144" s="472"/>
      <c r="JC144" s="472"/>
      <c r="JD144" s="472"/>
      <c r="JE144" s="472"/>
      <c r="JF144" s="472"/>
      <c r="JG144" s="472"/>
      <c r="JH144" s="472"/>
      <c r="JI144" s="472"/>
      <c r="JJ144" s="472"/>
      <c r="JK144" s="472"/>
      <c r="JL144" s="472"/>
      <c r="JM144" s="472"/>
      <c r="JN144" s="472"/>
      <c r="JO144" s="472"/>
      <c r="JP144" s="472"/>
      <c r="JQ144" s="472"/>
      <c r="JR144" s="472"/>
      <c r="JS144" s="472"/>
      <c r="JT144" s="472"/>
      <c r="JU144" s="472"/>
      <c r="JV144" s="472"/>
      <c r="JW144" s="472"/>
      <c r="JX144" s="472"/>
      <c r="JY144" s="472"/>
      <c r="JZ144" s="472"/>
      <c r="KA144" s="472"/>
      <c r="KB144" s="472"/>
      <c r="KC144" s="472"/>
      <c r="KD144" s="472"/>
      <c r="KE144" s="472"/>
      <c r="KF144" s="472"/>
      <c r="KG144" s="472"/>
      <c r="KH144" s="472"/>
      <c r="KI144" s="472"/>
      <c r="KJ144" s="472"/>
      <c r="KK144" s="472"/>
      <c r="KL144" s="472"/>
      <c r="KM144" s="472"/>
      <c r="KN144" s="472"/>
      <c r="KO144" s="472"/>
      <c r="KP144" s="472"/>
      <c r="KQ144" s="472"/>
      <c r="KR144" s="472"/>
      <c r="KS144" s="472"/>
      <c r="KT144" s="472"/>
      <c r="KU144" s="472"/>
      <c r="KV144" s="472"/>
      <c r="KW144" s="472"/>
      <c r="KX144" s="472"/>
      <c r="KY144" s="472"/>
      <c r="KZ144" s="472"/>
      <c r="LA144" s="472"/>
      <c r="LB144" s="472"/>
      <c r="LC144" s="472"/>
      <c r="LD144" s="472"/>
      <c r="LE144" s="472"/>
      <c r="LF144" s="472"/>
      <c r="LG144" s="472"/>
      <c r="LH144" s="472"/>
      <c r="LI144" s="472"/>
      <c r="LJ144" s="472"/>
      <c r="LK144" s="472"/>
      <c r="LL144" s="472"/>
      <c r="LM144" s="472"/>
      <c r="LN144" s="472"/>
      <c r="LO144" s="472"/>
      <c r="LP144" s="472"/>
      <c r="LQ144" s="472"/>
      <c r="LR144" s="472"/>
      <c r="LS144" s="472"/>
      <c r="LT144" s="472"/>
      <c r="LU144" s="472"/>
      <c r="LV144" s="472"/>
      <c r="LW144" s="472"/>
      <c r="LX144" s="472"/>
      <c r="LY144" s="472"/>
      <c r="LZ144" s="472"/>
      <c r="MA144" s="472"/>
      <c r="MB144" s="472"/>
      <c r="MC144" s="472"/>
      <c r="MD144" s="472"/>
      <c r="ME144" s="472"/>
      <c r="MF144" s="472"/>
      <c r="MG144" s="472"/>
      <c r="MH144" s="472"/>
      <c r="MI144" s="472"/>
      <c r="MJ144" s="472"/>
      <c r="MK144" s="472"/>
      <c r="ML144" s="472"/>
      <c r="MM144" s="472"/>
      <c r="MN144" s="472"/>
      <c r="MO144" s="472"/>
      <c r="MP144" s="472"/>
      <c r="MQ144" s="472"/>
      <c r="MR144" s="472"/>
      <c r="MS144" s="472"/>
      <c r="MT144" s="472"/>
      <c r="MU144" s="472"/>
      <c r="MV144" s="472"/>
      <c r="MW144" s="472"/>
      <c r="MX144" s="472"/>
      <c r="MY144" s="472"/>
      <c r="MZ144" s="472"/>
      <c r="NA144" s="472"/>
    </row>
    <row r="145" spans="1:365" s="305" customFormat="1" ht="12.65" customHeight="1" x14ac:dyDescent="0.3">
      <c r="A145" s="485"/>
      <c r="B145" s="478">
        <v>35</v>
      </c>
      <c r="C145" s="443"/>
      <c r="D145" s="292">
        <f>RFR!$C44</f>
        <v>0</v>
      </c>
      <c r="E145" s="293">
        <f>RC_Summary!$D44</f>
        <v>0.25</v>
      </c>
      <c r="F145" s="293">
        <f>RC_Summary!$C44</f>
        <v>-0.2</v>
      </c>
      <c r="G145" s="294">
        <f t="shared" si="84"/>
        <v>0</v>
      </c>
      <c r="H145" s="294">
        <f t="shared" si="85"/>
        <v>0</v>
      </c>
      <c r="I145" s="391">
        <f t="shared" si="86"/>
        <v>0</v>
      </c>
      <c r="J145" s="391">
        <f t="shared" si="87"/>
        <v>0</v>
      </c>
      <c r="K145" s="69"/>
      <c r="L145" s="157">
        <v>35</v>
      </c>
      <c r="M145" s="443"/>
      <c r="N145" s="292">
        <f>IF(IF(ISBLANK(L$106),0,VLOOKUP(L145,RFR!$B$8:$I$108,VLOOKUP('Market Risk (Interest Rate_MD)'!L$106,RC_Summary!$F$18:$G$24,2,0),0))&lt;0,0,IF(ISBLANK(L$106),0,VLOOKUP(L145,RFR!$B$8:$I$108,VLOOKUP('Market Risk (Interest Rate_MD)'!$L$106,RC_Summary!$F$18:$G$24,2,0),0)))</f>
        <v>0</v>
      </c>
      <c r="O145" s="293">
        <f>RC_Summary!$D44</f>
        <v>0.25</v>
      </c>
      <c r="P145" s="293">
        <f>RC_Summary!$C44</f>
        <v>-0.2</v>
      </c>
      <c r="Q145" s="294">
        <f t="shared" si="88"/>
        <v>0</v>
      </c>
      <c r="R145" s="294">
        <f t="shared" si="89"/>
        <v>0</v>
      </c>
      <c r="S145" s="305">
        <f t="shared" si="90"/>
        <v>0</v>
      </c>
      <c r="T145" s="305">
        <f t="shared" si="91"/>
        <v>0</v>
      </c>
      <c r="U145" s="69"/>
      <c r="V145" s="157">
        <v>35</v>
      </c>
      <c r="W145" s="443"/>
      <c r="X145" s="292">
        <f>IF(IF(ISBLANK(V$106),0,VLOOKUP(V145,RFR!$B$8:$I$108,VLOOKUP('Market Risk (Interest Rate_MD)'!V$106,RC_Summary!$F$18:$G$24,2,0),0))&lt;0,0,IF(ISBLANK(V$106),0,VLOOKUP(V145,RFR!$B$8:$I$108,VLOOKUP('Market Risk (Interest Rate_MD)'!$L$106,RC_Summary!$F$18:$G$24,2,0),0)))</f>
        <v>0</v>
      </c>
      <c r="Y145" s="293">
        <f>RC_Summary!$D44</f>
        <v>0.25</v>
      </c>
      <c r="Z145" s="293">
        <f>RC_Summary!$C44</f>
        <v>-0.2</v>
      </c>
      <c r="AA145" s="294">
        <f t="shared" si="92"/>
        <v>0</v>
      </c>
      <c r="AB145" s="294">
        <f t="shared" si="93"/>
        <v>0</v>
      </c>
      <c r="AC145" s="305">
        <f t="shared" si="94"/>
        <v>0</v>
      </c>
      <c r="AD145" s="305">
        <f t="shared" si="95"/>
        <v>0</v>
      </c>
      <c r="AE145" s="69"/>
      <c r="AF145" s="157">
        <v>35</v>
      </c>
      <c r="AG145" s="443"/>
      <c r="AH145" s="292">
        <f>IF(IF(ISBLANK(AF$106),0,VLOOKUP(AF145,RFR!$B$8:$I$108,VLOOKUP('Market Risk (Interest Rate_MD)'!AF$106,RC_Summary!$F$18:$G$24,2,0),0))&lt;0,0,IF(ISBLANK(AF$106),0,VLOOKUP(AF145,RFR!$B$8:$I$108,VLOOKUP('Market Risk (Interest Rate_MD)'!$L$106,RC_Summary!$F$18:$G$24,2,0),0)))</f>
        <v>0</v>
      </c>
      <c r="AI145" s="293">
        <f>RC_Summary!$D44</f>
        <v>0.25</v>
      </c>
      <c r="AJ145" s="293">
        <f>RC_Summary!$C44</f>
        <v>-0.2</v>
      </c>
      <c r="AK145" s="294">
        <f t="shared" si="96"/>
        <v>0</v>
      </c>
      <c r="AL145" s="294">
        <f t="shared" si="97"/>
        <v>0</v>
      </c>
      <c r="AM145" s="305">
        <f t="shared" si="98"/>
        <v>0</v>
      </c>
      <c r="AN145" s="305">
        <f t="shared" si="99"/>
        <v>0</v>
      </c>
      <c r="AO145" s="69"/>
      <c r="AP145" s="157">
        <v>35</v>
      </c>
      <c r="AQ145" s="443"/>
      <c r="AR145" s="292">
        <f>IF(IF(ISBLANK(AP$106),0,VLOOKUP(AP145,RFR!$B$8:$I$108,VLOOKUP('Market Risk (Interest Rate_MD)'!AP$106,RC_Summary!$F$18:$G$24,2,0),0))&lt;0,0,IF(ISBLANK(AP$106),0,VLOOKUP(AP145,RFR!$B$8:$I$108,VLOOKUP('Market Risk (Interest Rate_MD)'!$L$106,RC_Summary!$F$18:$G$24,2,0),0)))</f>
        <v>0</v>
      </c>
      <c r="AS145" s="293">
        <f>RC_Summary!$D44</f>
        <v>0.25</v>
      </c>
      <c r="AT145" s="293">
        <f>RC_Summary!$C44</f>
        <v>-0.2</v>
      </c>
      <c r="AU145" s="294">
        <f t="shared" si="100"/>
        <v>0</v>
      </c>
      <c r="AV145" s="294">
        <f t="shared" si="101"/>
        <v>0</v>
      </c>
      <c r="AW145" s="305">
        <f t="shared" si="102"/>
        <v>0</v>
      </c>
      <c r="AX145" s="305">
        <f t="shared" si="103"/>
        <v>0</v>
      </c>
      <c r="AY145" s="69"/>
      <c r="AZ145" s="482">
        <v>35</v>
      </c>
      <c r="BA145" s="283"/>
      <c r="BB145" s="292">
        <f>IF(IF(ISBLANK(AZ$106),0,VLOOKUP(AZ145,RFR!$B$8:$I$108,VLOOKUP('Market Risk (Interest Rate_MD)'!AZ$106,RC_Summary!$F$18:$G$24,2,0),0))&lt;0,0,IF(ISBLANK(AZ$106),0,VLOOKUP(AZ145,RFR!$B$8:$I$108,VLOOKUP('Market Risk (Interest Rate_MD)'!$L$106,RC_Summary!$F$18:$G$24,2,0),0)))</f>
        <v>0</v>
      </c>
      <c r="BC145" s="293">
        <f>RC_Summary!$D44</f>
        <v>0.25</v>
      </c>
      <c r="BD145" s="293">
        <f>RC_Summary!$C44</f>
        <v>-0.2</v>
      </c>
      <c r="BE145" s="294">
        <f t="shared" si="104"/>
        <v>0</v>
      </c>
      <c r="BF145" s="294">
        <f t="shared" si="105"/>
        <v>0</v>
      </c>
      <c r="BG145" s="305">
        <f t="shared" si="106"/>
        <v>0</v>
      </c>
      <c r="BH145" s="305">
        <f t="shared" si="107"/>
        <v>0</v>
      </c>
      <c r="BI145" s="69"/>
      <c r="BJ145" s="157">
        <v>35</v>
      </c>
      <c r="BK145" s="283"/>
      <c r="BL145" s="292">
        <f>IF(IF(ISBLANK(BJ$106),0,VLOOKUP(BJ145,RFR!$B$8:$I$108,VLOOKUP('Market Risk (Interest Rate_MD)'!BJ$106,RC_Summary!$F$18:$G$24,2,0),0))&lt;0,0,IF(ISBLANK(BJ$106),0,VLOOKUP(BJ145,RFR!$B$8:$I$108,VLOOKUP('Market Risk (Interest Rate_MD)'!$L$106,RC_Summary!$F$18:$G$24,2,0),0)))</f>
        <v>0</v>
      </c>
      <c r="BM145" s="293">
        <f>RC_Summary!$D44</f>
        <v>0.25</v>
      </c>
      <c r="BN145" s="293">
        <f>RC_Summary!$C44</f>
        <v>-0.2</v>
      </c>
      <c r="BO145" s="294">
        <f t="shared" si="108"/>
        <v>0</v>
      </c>
      <c r="BP145" s="294">
        <f t="shared" si="109"/>
        <v>0</v>
      </c>
      <c r="BQ145" s="305">
        <f t="shared" si="110"/>
        <v>0</v>
      </c>
      <c r="BR145" s="305">
        <f t="shared" si="111"/>
        <v>0</v>
      </c>
      <c r="BS145" s="472"/>
      <c r="BT145" s="472"/>
      <c r="BU145" s="472"/>
      <c r="BV145" s="472"/>
      <c r="BW145" s="472"/>
      <c r="BX145" s="472"/>
      <c r="BY145" s="472"/>
      <c r="BZ145" s="472"/>
      <c r="CA145" s="472"/>
      <c r="CB145" s="472"/>
      <c r="CC145" s="472"/>
      <c r="CD145" s="472"/>
      <c r="CE145" s="472"/>
      <c r="CF145" s="472"/>
      <c r="CG145" s="472"/>
      <c r="CH145" s="472"/>
      <c r="CI145" s="472"/>
      <c r="CJ145" s="472"/>
      <c r="CK145" s="472"/>
      <c r="CL145" s="472"/>
      <c r="CM145" s="472"/>
      <c r="CN145" s="472"/>
      <c r="CO145" s="472"/>
      <c r="CP145" s="472"/>
      <c r="CQ145" s="472"/>
      <c r="CR145" s="472"/>
      <c r="CS145" s="472"/>
      <c r="CT145" s="472"/>
      <c r="CU145" s="472"/>
      <c r="CV145" s="472"/>
      <c r="CW145" s="472"/>
      <c r="CX145" s="472"/>
      <c r="CY145" s="472"/>
      <c r="CZ145" s="472"/>
      <c r="DA145" s="472"/>
      <c r="DB145" s="472"/>
      <c r="DC145" s="472"/>
      <c r="DD145" s="472"/>
      <c r="DE145" s="472"/>
      <c r="DF145" s="472"/>
      <c r="DG145" s="472"/>
      <c r="DH145" s="472"/>
      <c r="DI145" s="472"/>
      <c r="DJ145" s="472"/>
      <c r="DK145" s="472"/>
      <c r="DL145" s="472"/>
      <c r="DM145" s="472"/>
      <c r="DN145" s="472"/>
      <c r="DO145" s="472"/>
      <c r="DP145" s="472"/>
      <c r="DQ145" s="472"/>
      <c r="DR145" s="472"/>
      <c r="DS145" s="472"/>
      <c r="DT145" s="472"/>
      <c r="DU145" s="472"/>
      <c r="DV145" s="472"/>
      <c r="DW145" s="472"/>
      <c r="DX145" s="472"/>
      <c r="DY145" s="472"/>
      <c r="DZ145" s="472"/>
      <c r="EA145" s="472"/>
      <c r="EB145" s="472"/>
      <c r="EC145" s="472"/>
      <c r="ED145" s="472"/>
      <c r="EE145" s="472"/>
      <c r="EF145" s="472"/>
      <c r="EG145" s="472"/>
      <c r="EH145" s="472"/>
      <c r="EI145" s="472"/>
      <c r="EJ145" s="472"/>
      <c r="EK145" s="472"/>
      <c r="EL145" s="472"/>
      <c r="EM145" s="472"/>
      <c r="EN145" s="472"/>
      <c r="EO145" s="472"/>
      <c r="EP145" s="472"/>
      <c r="EQ145" s="472"/>
      <c r="ER145" s="472"/>
      <c r="ES145" s="472"/>
      <c r="ET145" s="472"/>
      <c r="EU145" s="472"/>
      <c r="EV145" s="472"/>
      <c r="EW145" s="472"/>
      <c r="EX145" s="472"/>
      <c r="EY145" s="472"/>
      <c r="EZ145" s="472"/>
      <c r="FA145" s="472"/>
      <c r="FB145" s="472"/>
      <c r="FC145" s="472"/>
      <c r="FD145" s="472"/>
      <c r="FE145" s="472"/>
      <c r="FF145" s="472"/>
      <c r="FG145" s="472"/>
      <c r="FH145" s="472"/>
      <c r="FI145" s="472"/>
      <c r="FJ145" s="472"/>
      <c r="FK145" s="472"/>
      <c r="FL145" s="472"/>
      <c r="FM145" s="472"/>
      <c r="FN145" s="472"/>
      <c r="FO145" s="472"/>
      <c r="FP145" s="472"/>
      <c r="FQ145" s="472"/>
      <c r="FR145" s="472"/>
      <c r="FS145" s="472"/>
      <c r="FT145" s="472"/>
      <c r="FU145" s="472"/>
      <c r="FV145" s="472"/>
      <c r="FW145" s="472"/>
      <c r="FX145" s="472"/>
      <c r="FY145" s="472"/>
      <c r="FZ145" s="472"/>
      <c r="GA145" s="472"/>
      <c r="GB145" s="472"/>
      <c r="GC145" s="472"/>
      <c r="GD145" s="472"/>
      <c r="GE145" s="472"/>
      <c r="GF145" s="472"/>
      <c r="GG145" s="472"/>
      <c r="GH145" s="472"/>
      <c r="GI145" s="472"/>
      <c r="GJ145" s="472"/>
      <c r="GK145" s="472"/>
      <c r="GL145" s="472"/>
      <c r="GM145" s="472"/>
      <c r="GN145" s="472"/>
      <c r="GO145" s="472"/>
      <c r="GP145" s="472"/>
      <c r="GQ145" s="472"/>
      <c r="GR145" s="472"/>
      <c r="GS145" s="472"/>
      <c r="GT145" s="472"/>
      <c r="GU145" s="472"/>
      <c r="GV145" s="472"/>
      <c r="GW145" s="472"/>
      <c r="GX145" s="472"/>
      <c r="GY145" s="472"/>
      <c r="GZ145" s="472"/>
      <c r="HA145" s="472"/>
      <c r="HB145" s="472"/>
      <c r="HC145" s="472"/>
      <c r="HD145" s="472"/>
      <c r="HE145" s="472"/>
      <c r="HF145" s="472"/>
      <c r="HG145" s="472"/>
      <c r="HH145" s="472"/>
      <c r="HI145" s="472"/>
      <c r="HJ145" s="472"/>
      <c r="HK145" s="472"/>
      <c r="HL145" s="472"/>
      <c r="HM145" s="472"/>
      <c r="HN145" s="472"/>
      <c r="HO145" s="472"/>
      <c r="HP145" s="472"/>
      <c r="HQ145" s="472"/>
      <c r="HR145" s="472"/>
      <c r="HS145" s="472"/>
      <c r="HT145" s="472"/>
      <c r="HU145" s="472"/>
      <c r="HV145" s="472"/>
      <c r="HW145" s="472"/>
      <c r="HX145" s="472"/>
      <c r="HY145" s="472"/>
      <c r="HZ145" s="472"/>
      <c r="IA145" s="472"/>
      <c r="IB145" s="472"/>
      <c r="IC145" s="472"/>
      <c r="ID145" s="472"/>
      <c r="IE145" s="472"/>
      <c r="IF145" s="472"/>
      <c r="IG145" s="472"/>
      <c r="IH145" s="472"/>
      <c r="II145" s="472"/>
      <c r="IJ145" s="472"/>
      <c r="IK145" s="472"/>
      <c r="IL145" s="472"/>
      <c r="IM145" s="472"/>
      <c r="IN145" s="472"/>
      <c r="IO145" s="472"/>
      <c r="IP145" s="472"/>
      <c r="IQ145" s="472"/>
      <c r="IR145" s="472"/>
      <c r="IS145" s="472"/>
      <c r="IT145" s="472"/>
      <c r="IU145" s="472"/>
      <c r="IV145" s="472"/>
      <c r="IW145" s="472"/>
      <c r="IX145" s="472"/>
      <c r="IY145" s="472"/>
      <c r="IZ145" s="472"/>
      <c r="JA145" s="472"/>
      <c r="JB145" s="472"/>
      <c r="JC145" s="472"/>
      <c r="JD145" s="472"/>
      <c r="JE145" s="472"/>
      <c r="JF145" s="472"/>
      <c r="JG145" s="472"/>
      <c r="JH145" s="472"/>
      <c r="JI145" s="472"/>
      <c r="JJ145" s="472"/>
      <c r="JK145" s="472"/>
      <c r="JL145" s="472"/>
      <c r="JM145" s="472"/>
      <c r="JN145" s="472"/>
      <c r="JO145" s="472"/>
      <c r="JP145" s="472"/>
      <c r="JQ145" s="472"/>
      <c r="JR145" s="472"/>
      <c r="JS145" s="472"/>
      <c r="JT145" s="472"/>
      <c r="JU145" s="472"/>
      <c r="JV145" s="472"/>
      <c r="JW145" s="472"/>
      <c r="JX145" s="472"/>
      <c r="JY145" s="472"/>
      <c r="JZ145" s="472"/>
      <c r="KA145" s="472"/>
      <c r="KB145" s="472"/>
      <c r="KC145" s="472"/>
      <c r="KD145" s="472"/>
      <c r="KE145" s="472"/>
      <c r="KF145" s="472"/>
      <c r="KG145" s="472"/>
      <c r="KH145" s="472"/>
      <c r="KI145" s="472"/>
      <c r="KJ145" s="472"/>
      <c r="KK145" s="472"/>
      <c r="KL145" s="472"/>
      <c r="KM145" s="472"/>
      <c r="KN145" s="472"/>
      <c r="KO145" s="472"/>
      <c r="KP145" s="472"/>
      <c r="KQ145" s="472"/>
      <c r="KR145" s="472"/>
      <c r="KS145" s="472"/>
      <c r="KT145" s="472"/>
      <c r="KU145" s="472"/>
      <c r="KV145" s="472"/>
      <c r="KW145" s="472"/>
      <c r="KX145" s="472"/>
      <c r="KY145" s="472"/>
      <c r="KZ145" s="472"/>
      <c r="LA145" s="472"/>
      <c r="LB145" s="472"/>
      <c r="LC145" s="472"/>
      <c r="LD145" s="472"/>
      <c r="LE145" s="472"/>
      <c r="LF145" s="472"/>
      <c r="LG145" s="472"/>
      <c r="LH145" s="472"/>
      <c r="LI145" s="472"/>
      <c r="LJ145" s="472"/>
      <c r="LK145" s="472"/>
      <c r="LL145" s="472"/>
      <c r="LM145" s="472"/>
      <c r="LN145" s="472"/>
      <c r="LO145" s="472"/>
      <c r="LP145" s="472"/>
      <c r="LQ145" s="472"/>
      <c r="LR145" s="472"/>
      <c r="LS145" s="472"/>
      <c r="LT145" s="472"/>
      <c r="LU145" s="472"/>
      <c r="LV145" s="472"/>
      <c r="LW145" s="472"/>
      <c r="LX145" s="472"/>
      <c r="LY145" s="472"/>
      <c r="LZ145" s="472"/>
      <c r="MA145" s="472"/>
      <c r="MB145" s="472"/>
      <c r="MC145" s="472"/>
      <c r="MD145" s="472"/>
      <c r="ME145" s="472"/>
      <c r="MF145" s="472"/>
      <c r="MG145" s="472"/>
      <c r="MH145" s="472"/>
      <c r="MI145" s="472"/>
      <c r="MJ145" s="472"/>
      <c r="MK145" s="472"/>
      <c r="ML145" s="472"/>
      <c r="MM145" s="472"/>
      <c r="MN145" s="472"/>
      <c r="MO145" s="472"/>
      <c r="MP145" s="472"/>
      <c r="MQ145" s="472"/>
      <c r="MR145" s="472"/>
      <c r="MS145" s="472"/>
      <c r="MT145" s="472"/>
      <c r="MU145" s="472"/>
      <c r="MV145" s="472"/>
      <c r="MW145" s="472"/>
      <c r="MX145" s="472"/>
      <c r="MY145" s="472"/>
      <c r="MZ145" s="472"/>
      <c r="NA145" s="472"/>
    </row>
    <row r="146" spans="1:365" s="305" customFormat="1" ht="12.65" customHeight="1" x14ac:dyDescent="0.3">
      <c r="A146" s="485"/>
      <c r="B146" s="478">
        <v>36</v>
      </c>
      <c r="C146" s="443"/>
      <c r="D146" s="292">
        <f>RFR!$C45</f>
        <v>0</v>
      </c>
      <c r="E146" s="293">
        <f>RC_Summary!$D45</f>
        <v>0.25</v>
      </c>
      <c r="F146" s="293">
        <f>RC_Summary!$C45</f>
        <v>-0.2</v>
      </c>
      <c r="G146" s="294">
        <f t="shared" si="84"/>
        <v>0</v>
      </c>
      <c r="H146" s="294">
        <f t="shared" si="85"/>
        <v>0</v>
      </c>
      <c r="I146" s="391">
        <f t="shared" si="86"/>
        <v>0</v>
      </c>
      <c r="J146" s="391">
        <f t="shared" si="87"/>
        <v>0</v>
      </c>
      <c r="K146" s="69"/>
      <c r="L146" s="157">
        <v>36</v>
      </c>
      <c r="M146" s="443"/>
      <c r="N146" s="292">
        <f>IF(IF(ISBLANK(L$106),0,VLOOKUP(L146,RFR!$B$8:$I$108,VLOOKUP('Market Risk (Interest Rate_MD)'!L$106,RC_Summary!$F$18:$G$24,2,0),0))&lt;0,0,IF(ISBLANK(L$106),0,VLOOKUP(L146,RFR!$B$8:$I$108,VLOOKUP('Market Risk (Interest Rate_MD)'!$L$106,RC_Summary!$F$18:$G$24,2,0),0)))</f>
        <v>0</v>
      </c>
      <c r="O146" s="293">
        <f>RC_Summary!$D45</f>
        <v>0.25</v>
      </c>
      <c r="P146" s="293">
        <f>RC_Summary!$C45</f>
        <v>-0.2</v>
      </c>
      <c r="Q146" s="294">
        <f t="shared" si="88"/>
        <v>0</v>
      </c>
      <c r="R146" s="294">
        <f t="shared" si="89"/>
        <v>0</v>
      </c>
      <c r="S146" s="305">
        <f t="shared" si="90"/>
        <v>0</v>
      </c>
      <c r="T146" s="305">
        <f t="shared" si="91"/>
        <v>0</v>
      </c>
      <c r="U146" s="69"/>
      <c r="V146" s="157">
        <v>36</v>
      </c>
      <c r="W146" s="443"/>
      <c r="X146" s="292">
        <f>IF(IF(ISBLANK(V$106),0,VLOOKUP(V146,RFR!$B$8:$I$108,VLOOKUP('Market Risk (Interest Rate_MD)'!V$106,RC_Summary!$F$18:$G$24,2,0),0))&lt;0,0,IF(ISBLANK(V$106),0,VLOOKUP(V146,RFR!$B$8:$I$108,VLOOKUP('Market Risk (Interest Rate_MD)'!$L$106,RC_Summary!$F$18:$G$24,2,0),0)))</f>
        <v>0</v>
      </c>
      <c r="Y146" s="293">
        <f>RC_Summary!$D45</f>
        <v>0.25</v>
      </c>
      <c r="Z146" s="293">
        <f>RC_Summary!$C45</f>
        <v>-0.2</v>
      </c>
      <c r="AA146" s="294">
        <f t="shared" si="92"/>
        <v>0</v>
      </c>
      <c r="AB146" s="294">
        <f t="shared" si="93"/>
        <v>0</v>
      </c>
      <c r="AC146" s="305">
        <f t="shared" si="94"/>
        <v>0</v>
      </c>
      <c r="AD146" s="305">
        <f t="shared" si="95"/>
        <v>0</v>
      </c>
      <c r="AE146" s="69"/>
      <c r="AF146" s="157">
        <v>36</v>
      </c>
      <c r="AG146" s="443"/>
      <c r="AH146" s="292">
        <f>IF(IF(ISBLANK(AF$106),0,VLOOKUP(AF146,RFR!$B$8:$I$108,VLOOKUP('Market Risk (Interest Rate_MD)'!AF$106,RC_Summary!$F$18:$G$24,2,0),0))&lt;0,0,IF(ISBLANK(AF$106),0,VLOOKUP(AF146,RFR!$B$8:$I$108,VLOOKUP('Market Risk (Interest Rate_MD)'!$L$106,RC_Summary!$F$18:$G$24,2,0),0)))</f>
        <v>0</v>
      </c>
      <c r="AI146" s="293">
        <f>RC_Summary!$D45</f>
        <v>0.25</v>
      </c>
      <c r="AJ146" s="293">
        <f>RC_Summary!$C45</f>
        <v>-0.2</v>
      </c>
      <c r="AK146" s="294">
        <f t="shared" si="96"/>
        <v>0</v>
      </c>
      <c r="AL146" s="294">
        <f t="shared" si="97"/>
        <v>0</v>
      </c>
      <c r="AM146" s="305">
        <f t="shared" si="98"/>
        <v>0</v>
      </c>
      <c r="AN146" s="305">
        <f t="shared" si="99"/>
        <v>0</v>
      </c>
      <c r="AO146" s="69"/>
      <c r="AP146" s="157">
        <v>36</v>
      </c>
      <c r="AQ146" s="443"/>
      <c r="AR146" s="292">
        <f>IF(IF(ISBLANK(AP$106),0,VLOOKUP(AP146,RFR!$B$8:$I$108,VLOOKUP('Market Risk (Interest Rate_MD)'!AP$106,RC_Summary!$F$18:$G$24,2,0),0))&lt;0,0,IF(ISBLANK(AP$106),0,VLOOKUP(AP146,RFR!$B$8:$I$108,VLOOKUP('Market Risk (Interest Rate_MD)'!$L$106,RC_Summary!$F$18:$G$24,2,0),0)))</f>
        <v>0</v>
      </c>
      <c r="AS146" s="293">
        <f>RC_Summary!$D45</f>
        <v>0.25</v>
      </c>
      <c r="AT146" s="293">
        <f>RC_Summary!$C45</f>
        <v>-0.2</v>
      </c>
      <c r="AU146" s="294">
        <f t="shared" si="100"/>
        <v>0</v>
      </c>
      <c r="AV146" s="294">
        <f t="shared" si="101"/>
        <v>0</v>
      </c>
      <c r="AW146" s="305">
        <f t="shared" si="102"/>
        <v>0</v>
      </c>
      <c r="AX146" s="305">
        <f t="shared" si="103"/>
        <v>0</v>
      </c>
      <c r="AY146" s="69"/>
      <c r="AZ146" s="482">
        <v>36</v>
      </c>
      <c r="BA146" s="283"/>
      <c r="BB146" s="292">
        <f>IF(IF(ISBLANK(AZ$106),0,VLOOKUP(AZ146,RFR!$B$8:$I$108,VLOOKUP('Market Risk (Interest Rate_MD)'!AZ$106,RC_Summary!$F$18:$G$24,2,0),0))&lt;0,0,IF(ISBLANK(AZ$106),0,VLOOKUP(AZ146,RFR!$B$8:$I$108,VLOOKUP('Market Risk (Interest Rate_MD)'!$L$106,RC_Summary!$F$18:$G$24,2,0),0)))</f>
        <v>0</v>
      </c>
      <c r="BC146" s="293">
        <f>RC_Summary!$D45</f>
        <v>0.25</v>
      </c>
      <c r="BD146" s="293">
        <f>RC_Summary!$C45</f>
        <v>-0.2</v>
      </c>
      <c r="BE146" s="294">
        <f t="shared" si="104"/>
        <v>0</v>
      </c>
      <c r="BF146" s="294">
        <f t="shared" si="105"/>
        <v>0</v>
      </c>
      <c r="BG146" s="305">
        <f t="shared" si="106"/>
        <v>0</v>
      </c>
      <c r="BH146" s="305">
        <f t="shared" si="107"/>
        <v>0</v>
      </c>
      <c r="BI146" s="69"/>
      <c r="BJ146" s="157">
        <v>36</v>
      </c>
      <c r="BK146" s="283"/>
      <c r="BL146" s="292">
        <f>IF(IF(ISBLANK(BJ$106),0,VLOOKUP(BJ146,RFR!$B$8:$I$108,VLOOKUP('Market Risk (Interest Rate_MD)'!BJ$106,RC_Summary!$F$18:$G$24,2,0),0))&lt;0,0,IF(ISBLANK(BJ$106),0,VLOOKUP(BJ146,RFR!$B$8:$I$108,VLOOKUP('Market Risk (Interest Rate_MD)'!$L$106,RC_Summary!$F$18:$G$24,2,0),0)))</f>
        <v>0</v>
      </c>
      <c r="BM146" s="293">
        <f>RC_Summary!$D45</f>
        <v>0.25</v>
      </c>
      <c r="BN146" s="293">
        <f>RC_Summary!$C45</f>
        <v>-0.2</v>
      </c>
      <c r="BO146" s="294">
        <f t="shared" si="108"/>
        <v>0</v>
      </c>
      <c r="BP146" s="294">
        <f t="shared" si="109"/>
        <v>0</v>
      </c>
      <c r="BQ146" s="305">
        <f t="shared" si="110"/>
        <v>0</v>
      </c>
      <c r="BR146" s="305">
        <f t="shared" si="111"/>
        <v>0</v>
      </c>
      <c r="BS146" s="472"/>
      <c r="BT146" s="472"/>
      <c r="BU146" s="472"/>
      <c r="BV146" s="472"/>
      <c r="BW146" s="472"/>
      <c r="BX146" s="472"/>
      <c r="BY146" s="472"/>
      <c r="BZ146" s="472"/>
      <c r="CA146" s="472"/>
      <c r="CB146" s="472"/>
      <c r="CC146" s="472"/>
      <c r="CD146" s="472"/>
      <c r="CE146" s="472"/>
      <c r="CF146" s="472"/>
      <c r="CG146" s="472"/>
      <c r="CH146" s="472"/>
      <c r="CI146" s="472"/>
      <c r="CJ146" s="472"/>
      <c r="CK146" s="472"/>
      <c r="CL146" s="472"/>
      <c r="CM146" s="472"/>
      <c r="CN146" s="472"/>
      <c r="CO146" s="472"/>
      <c r="CP146" s="472"/>
      <c r="CQ146" s="472"/>
      <c r="CR146" s="472"/>
      <c r="CS146" s="472"/>
      <c r="CT146" s="472"/>
      <c r="CU146" s="472"/>
      <c r="CV146" s="472"/>
      <c r="CW146" s="472"/>
      <c r="CX146" s="472"/>
      <c r="CY146" s="472"/>
      <c r="CZ146" s="472"/>
      <c r="DA146" s="472"/>
      <c r="DB146" s="472"/>
      <c r="DC146" s="472"/>
      <c r="DD146" s="472"/>
      <c r="DE146" s="472"/>
      <c r="DF146" s="472"/>
      <c r="DG146" s="472"/>
      <c r="DH146" s="472"/>
      <c r="DI146" s="472"/>
      <c r="DJ146" s="472"/>
      <c r="DK146" s="472"/>
      <c r="DL146" s="472"/>
      <c r="DM146" s="472"/>
      <c r="DN146" s="472"/>
      <c r="DO146" s="472"/>
      <c r="DP146" s="472"/>
      <c r="DQ146" s="472"/>
      <c r="DR146" s="472"/>
      <c r="DS146" s="472"/>
      <c r="DT146" s="472"/>
      <c r="DU146" s="472"/>
      <c r="DV146" s="472"/>
      <c r="DW146" s="472"/>
      <c r="DX146" s="472"/>
      <c r="DY146" s="472"/>
      <c r="DZ146" s="472"/>
      <c r="EA146" s="472"/>
      <c r="EB146" s="472"/>
      <c r="EC146" s="472"/>
      <c r="ED146" s="472"/>
      <c r="EE146" s="472"/>
      <c r="EF146" s="472"/>
      <c r="EG146" s="472"/>
      <c r="EH146" s="472"/>
      <c r="EI146" s="472"/>
      <c r="EJ146" s="472"/>
      <c r="EK146" s="472"/>
      <c r="EL146" s="472"/>
      <c r="EM146" s="472"/>
      <c r="EN146" s="472"/>
      <c r="EO146" s="472"/>
      <c r="EP146" s="472"/>
      <c r="EQ146" s="472"/>
      <c r="ER146" s="472"/>
      <c r="ES146" s="472"/>
      <c r="ET146" s="472"/>
      <c r="EU146" s="472"/>
      <c r="EV146" s="472"/>
      <c r="EW146" s="472"/>
      <c r="EX146" s="472"/>
      <c r="EY146" s="472"/>
      <c r="EZ146" s="472"/>
      <c r="FA146" s="472"/>
      <c r="FB146" s="472"/>
      <c r="FC146" s="472"/>
      <c r="FD146" s="472"/>
      <c r="FE146" s="472"/>
      <c r="FF146" s="472"/>
      <c r="FG146" s="472"/>
      <c r="FH146" s="472"/>
      <c r="FI146" s="472"/>
      <c r="FJ146" s="472"/>
      <c r="FK146" s="472"/>
      <c r="FL146" s="472"/>
      <c r="FM146" s="472"/>
      <c r="FN146" s="472"/>
      <c r="FO146" s="472"/>
      <c r="FP146" s="472"/>
      <c r="FQ146" s="472"/>
      <c r="FR146" s="472"/>
      <c r="FS146" s="472"/>
      <c r="FT146" s="472"/>
      <c r="FU146" s="472"/>
      <c r="FV146" s="472"/>
      <c r="FW146" s="472"/>
      <c r="FX146" s="472"/>
      <c r="FY146" s="472"/>
      <c r="FZ146" s="472"/>
      <c r="GA146" s="472"/>
      <c r="GB146" s="472"/>
      <c r="GC146" s="472"/>
      <c r="GD146" s="472"/>
      <c r="GE146" s="472"/>
      <c r="GF146" s="472"/>
      <c r="GG146" s="472"/>
      <c r="GH146" s="472"/>
      <c r="GI146" s="472"/>
      <c r="GJ146" s="472"/>
      <c r="GK146" s="472"/>
      <c r="GL146" s="472"/>
      <c r="GM146" s="472"/>
      <c r="GN146" s="472"/>
      <c r="GO146" s="472"/>
      <c r="GP146" s="472"/>
      <c r="GQ146" s="472"/>
      <c r="GR146" s="472"/>
      <c r="GS146" s="472"/>
      <c r="GT146" s="472"/>
      <c r="GU146" s="472"/>
      <c r="GV146" s="472"/>
      <c r="GW146" s="472"/>
      <c r="GX146" s="472"/>
      <c r="GY146" s="472"/>
      <c r="GZ146" s="472"/>
      <c r="HA146" s="472"/>
      <c r="HB146" s="472"/>
      <c r="HC146" s="472"/>
      <c r="HD146" s="472"/>
      <c r="HE146" s="472"/>
      <c r="HF146" s="472"/>
      <c r="HG146" s="472"/>
      <c r="HH146" s="472"/>
      <c r="HI146" s="472"/>
      <c r="HJ146" s="472"/>
      <c r="HK146" s="472"/>
      <c r="HL146" s="472"/>
      <c r="HM146" s="472"/>
      <c r="HN146" s="472"/>
      <c r="HO146" s="472"/>
      <c r="HP146" s="472"/>
      <c r="HQ146" s="472"/>
      <c r="HR146" s="472"/>
      <c r="HS146" s="472"/>
      <c r="HT146" s="472"/>
      <c r="HU146" s="472"/>
      <c r="HV146" s="472"/>
      <c r="HW146" s="472"/>
      <c r="HX146" s="472"/>
      <c r="HY146" s="472"/>
      <c r="HZ146" s="472"/>
      <c r="IA146" s="472"/>
      <c r="IB146" s="472"/>
      <c r="IC146" s="472"/>
      <c r="ID146" s="472"/>
      <c r="IE146" s="472"/>
      <c r="IF146" s="472"/>
      <c r="IG146" s="472"/>
      <c r="IH146" s="472"/>
      <c r="II146" s="472"/>
      <c r="IJ146" s="472"/>
      <c r="IK146" s="472"/>
      <c r="IL146" s="472"/>
      <c r="IM146" s="472"/>
      <c r="IN146" s="472"/>
      <c r="IO146" s="472"/>
      <c r="IP146" s="472"/>
      <c r="IQ146" s="472"/>
      <c r="IR146" s="472"/>
      <c r="IS146" s="472"/>
      <c r="IT146" s="472"/>
      <c r="IU146" s="472"/>
      <c r="IV146" s="472"/>
      <c r="IW146" s="472"/>
      <c r="IX146" s="472"/>
      <c r="IY146" s="472"/>
      <c r="IZ146" s="472"/>
      <c r="JA146" s="472"/>
      <c r="JB146" s="472"/>
      <c r="JC146" s="472"/>
      <c r="JD146" s="472"/>
      <c r="JE146" s="472"/>
      <c r="JF146" s="472"/>
      <c r="JG146" s="472"/>
      <c r="JH146" s="472"/>
      <c r="JI146" s="472"/>
      <c r="JJ146" s="472"/>
      <c r="JK146" s="472"/>
      <c r="JL146" s="472"/>
      <c r="JM146" s="472"/>
      <c r="JN146" s="472"/>
      <c r="JO146" s="472"/>
      <c r="JP146" s="472"/>
      <c r="JQ146" s="472"/>
      <c r="JR146" s="472"/>
      <c r="JS146" s="472"/>
      <c r="JT146" s="472"/>
      <c r="JU146" s="472"/>
      <c r="JV146" s="472"/>
      <c r="JW146" s="472"/>
      <c r="JX146" s="472"/>
      <c r="JY146" s="472"/>
      <c r="JZ146" s="472"/>
      <c r="KA146" s="472"/>
      <c r="KB146" s="472"/>
      <c r="KC146" s="472"/>
      <c r="KD146" s="472"/>
      <c r="KE146" s="472"/>
      <c r="KF146" s="472"/>
      <c r="KG146" s="472"/>
      <c r="KH146" s="472"/>
      <c r="KI146" s="472"/>
      <c r="KJ146" s="472"/>
      <c r="KK146" s="472"/>
      <c r="KL146" s="472"/>
      <c r="KM146" s="472"/>
      <c r="KN146" s="472"/>
      <c r="KO146" s="472"/>
      <c r="KP146" s="472"/>
      <c r="KQ146" s="472"/>
      <c r="KR146" s="472"/>
      <c r="KS146" s="472"/>
      <c r="KT146" s="472"/>
      <c r="KU146" s="472"/>
      <c r="KV146" s="472"/>
      <c r="KW146" s="472"/>
      <c r="KX146" s="472"/>
      <c r="KY146" s="472"/>
      <c r="KZ146" s="472"/>
      <c r="LA146" s="472"/>
      <c r="LB146" s="472"/>
      <c r="LC146" s="472"/>
      <c r="LD146" s="472"/>
      <c r="LE146" s="472"/>
      <c r="LF146" s="472"/>
      <c r="LG146" s="472"/>
      <c r="LH146" s="472"/>
      <c r="LI146" s="472"/>
      <c r="LJ146" s="472"/>
      <c r="LK146" s="472"/>
      <c r="LL146" s="472"/>
      <c r="LM146" s="472"/>
      <c r="LN146" s="472"/>
      <c r="LO146" s="472"/>
      <c r="LP146" s="472"/>
      <c r="LQ146" s="472"/>
      <c r="LR146" s="472"/>
      <c r="LS146" s="472"/>
      <c r="LT146" s="472"/>
      <c r="LU146" s="472"/>
      <c r="LV146" s="472"/>
      <c r="LW146" s="472"/>
      <c r="LX146" s="472"/>
      <c r="LY146" s="472"/>
      <c r="LZ146" s="472"/>
      <c r="MA146" s="472"/>
      <c r="MB146" s="472"/>
      <c r="MC146" s="472"/>
      <c r="MD146" s="472"/>
      <c r="ME146" s="472"/>
      <c r="MF146" s="472"/>
      <c r="MG146" s="472"/>
      <c r="MH146" s="472"/>
      <c r="MI146" s="472"/>
      <c r="MJ146" s="472"/>
      <c r="MK146" s="472"/>
      <c r="ML146" s="472"/>
      <c r="MM146" s="472"/>
      <c r="MN146" s="472"/>
      <c r="MO146" s="472"/>
      <c r="MP146" s="472"/>
      <c r="MQ146" s="472"/>
      <c r="MR146" s="472"/>
      <c r="MS146" s="472"/>
      <c r="MT146" s="472"/>
      <c r="MU146" s="472"/>
      <c r="MV146" s="472"/>
      <c r="MW146" s="472"/>
      <c r="MX146" s="472"/>
      <c r="MY146" s="472"/>
      <c r="MZ146" s="472"/>
      <c r="NA146" s="472"/>
    </row>
    <row r="147" spans="1:365" s="305" customFormat="1" x14ac:dyDescent="0.3">
      <c r="A147" s="485"/>
      <c r="B147" s="478">
        <v>37</v>
      </c>
      <c r="C147" s="443"/>
      <c r="D147" s="292">
        <f>RFR!$C46</f>
        <v>0</v>
      </c>
      <c r="E147" s="293">
        <f>RC_Summary!$D46</f>
        <v>0.25</v>
      </c>
      <c r="F147" s="293">
        <f>RC_Summary!$C46</f>
        <v>-0.2</v>
      </c>
      <c r="G147" s="294">
        <f t="shared" si="84"/>
        <v>0</v>
      </c>
      <c r="H147" s="294">
        <f t="shared" si="85"/>
        <v>0</v>
      </c>
      <c r="I147" s="391">
        <f t="shared" si="86"/>
        <v>0</v>
      </c>
      <c r="J147" s="391">
        <f t="shared" si="87"/>
        <v>0</v>
      </c>
      <c r="K147" s="69"/>
      <c r="L147" s="157">
        <v>37</v>
      </c>
      <c r="M147" s="443"/>
      <c r="N147" s="292">
        <f>IF(IF(ISBLANK(L$106),0,VLOOKUP(L147,RFR!$B$8:$I$108,VLOOKUP('Market Risk (Interest Rate_MD)'!L$106,RC_Summary!$F$18:$G$24,2,0),0))&lt;0,0,IF(ISBLANK(L$106),0,VLOOKUP(L147,RFR!$B$8:$I$108,VLOOKUP('Market Risk (Interest Rate_MD)'!$L$106,RC_Summary!$F$18:$G$24,2,0),0)))</f>
        <v>0</v>
      </c>
      <c r="O147" s="293">
        <f>RC_Summary!$D46</f>
        <v>0.25</v>
      </c>
      <c r="P147" s="293">
        <f>RC_Summary!$C46</f>
        <v>-0.2</v>
      </c>
      <c r="Q147" s="294">
        <f t="shared" si="88"/>
        <v>0</v>
      </c>
      <c r="R147" s="294">
        <f t="shared" si="89"/>
        <v>0</v>
      </c>
      <c r="S147" s="305">
        <f t="shared" si="90"/>
        <v>0</v>
      </c>
      <c r="T147" s="305">
        <f t="shared" si="91"/>
        <v>0</v>
      </c>
      <c r="U147" s="69"/>
      <c r="V147" s="157">
        <v>37</v>
      </c>
      <c r="W147" s="443"/>
      <c r="X147" s="292">
        <f>IF(IF(ISBLANK(V$106),0,VLOOKUP(V147,RFR!$B$8:$I$108,VLOOKUP('Market Risk (Interest Rate_MD)'!V$106,RC_Summary!$F$18:$G$24,2,0),0))&lt;0,0,IF(ISBLANK(V$106),0,VLOOKUP(V147,RFR!$B$8:$I$108,VLOOKUP('Market Risk (Interest Rate_MD)'!$L$106,RC_Summary!$F$18:$G$24,2,0),0)))</f>
        <v>0</v>
      </c>
      <c r="Y147" s="293">
        <f>RC_Summary!$D46</f>
        <v>0.25</v>
      </c>
      <c r="Z147" s="293">
        <f>RC_Summary!$C46</f>
        <v>-0.2</v>
      </c>
      <c r="AA147" s="294">
        <f t="shared" si="92"/>
        <v>0</v>
      </c>
      <c r="AB147" s="294">
        <f t="shared" si="93"/>
        <v>0</v>
      </c>
      <c r="AC147" s="305">
        <f t="shared" si="94"/>
        <v>0</v>
      </c>
      <c r="AD147" s="305">
        <f t="shared" si="95"/>
        <v>0</v>
      </c>
      <c r="AE147" s="69"/>
      <c r="AF147" s="157">
        <v>37</v>
      </c>
      <c r="AG147" s="443"/>
      <c r="AH147" s="292">
        <f>IF(IF(ISBLANK(AF$106),0,VLOOKUP(AF147,RFR!$B$8:$I$108,VLOOKUP('Market Risk (Interest Rate_MD)'!AF$106,RC_Summary!$F$18:$G$24,2,0),0))&lt;0,0,IF(ISBLANK(AF$106),0,VLOOKUP(AF147,RFR!$B$8:$I$108,VLOOKUP('Market Risk (Interest Rate_MD)'!$L$106,RC_Summary!$F$18:$G$24,2,0),0)))</f>
        <v>0</v>
      </c>
      <c r="AI147" s="293">
        <f>RC_Summary!$D46</f>
        <v>0.25</v>
      </c>
      <c r="AJ147" s="293">
        <f>RC_Summary!$C46</f>
        <v>-0.2</v>
      </c>
      <c r="AK147" s="294">
        <f t="shared" si="96"/>
        <v>0</v>
      </c>
      <c r="AL147" s="294">
        <f t="shared" si="97"/>
        <v>0</v>
      </c>
      <c r="AM147" s="305">
        <f t="shared" si="98"/>
        <v>0</v>
      </c>
      <c r="AN147" s="305">
        <f t="shared" si="99"/>
        <v>0</v>
      </c>
      <c r="AO147" s="69"/>
      <c r="AP147" s="157">
        <v>37</v>
      </c>
      <c r="AQ147" s="443"/>
      <c r="AR147" s="292">
        <f>IF(IF(ISBLANK(AP$106),0,VLOOKUP(AP147,RFR!$B$8:$I$108,VLOOKUP('Market Risk (Interest Rate_MD)'!AP$106,RC_Summary!$F$18:$G$24,2,0),0))&lt;0,0,IF(ISBLANK(AP$106),0,VLOOKUP(AP147,RFR!$B$8:$I$108,VLOOKUP('Market Risk (Interest Rate_MD)'!$L$106,RC_Summary!$F$18:$G$24,2,0),0)))</f>
        <v>0</v>
      </c>
      <c r="AS147" s="293">
        <f>RC_Summary!$D46</f>
        <v>0.25</v>
      </c>
      <c r="AT147" s="293">
        <f>RC_Summary!$C46</f>
        <v>-0.2</v>
      </c>
      <c r="AU147" s="294">
        <f t="shared" si="100"/>
        <v>0</v>
      </c>
      <c r="AV147" s="294">
        <f t="shared" si="101"/>
        <v>0</v>
      </c>
      <c r="AW147" s="305">
        <f t="shared" si="102"/>
        <v>0</v>
      </c>
      <c r="AX147" s="305">
        <f t="shared" si="103"/>
        <v>0</v>
      </c>
      <c r="AY147" s="69"/>
      <c r="AZ147" s="482">
        <v>37</v>
      </c>
      <c r="BA147" s="283"/>
      <c r="BB147" s="292">
        <f>IF(IF(ISBLANK(AZ$106),0,VLOOKUP(AZ147,RFR!$B$8:$I$108,VLOOKUP('Market Risk (Interest Rate_MD)'!AZ$106,RC_Summary!$F$18:$G$24,2,0),0))&lt;0,0,IF(ISBLANK(AZ$106),0,VLOOKUP(AZ147,RFR!$B$8:$I$108,VLOOKUP('Market Risk (Interest Rate_MD)'!$L$106,RC_Summary!$F$18:$G$24,2,0),0)))</f>
        <v>0</v>
      </c>
      <c r="BC147" s="293">
        <f>RC_Summary!$D46</f>
        <v>0.25</v>
      </c>
      <c r="BD147" s="293">
        <f>RC_Summary!$C46</f>
        <v>-0.2</v>
      </c>
      <c r="BE147" s="294">
        <f t="shared" si="104"/>
        <v>0</v>
      </c>
      <c r="BF147" s="294">
        <f t="shared" si="105"/>
        <v>0</v>
      </c>
      <c r="BG147" s="305">
        <f t="shared" si="106"/>
        <v>0</v>
      </c>
      <c r="BH147" s="305">
        <f t="shared" si="107"/>
        <v>0</v>
      </c>
      <c r="BI147" s="69"/>
      <c r="BJ147" s="157">
        <v>37</v>
      </c>
      <c r="BK147" s="283"/>
      <c r="BL147" s="292">
        <f>IF(IF(ISBLANK(BJ$106),0,VLOOKUP(BJ147,RFR!$B$8:$I$108,VLOOKUP('Market Risk (Interest Rate_MD)'!BJ$106,RC_Summary!$F$18:$G$24,2,0),0))&lt;0,0,IF(ISBLANK(BJ$106),0,VLOOKUP(BJ147,RFR!$B$8:$I$108,VLOOKUP('Market Risk (Interest Rate_MD)'!$L$106,RC_Summary!$F$18:$G$24,2,0),0)))</f>
        <v>0</v>
      </c>
      <c r="BM147" s="293">
        <f>RC_Summary!$D46</f>
        <v>0.25</v>
      </c>
      <c r="BN147" s="293">
        <f>RC_Summary!$C46</f>
        <v>-0.2</v>
      </c>
      <c r="BO147" s="294">
        <f t="shared" si="108"/>
        <v>0</v>
      </c>
      <c r="BP147" s="294">
        <f t="shared" si="109"/>
        <v>0</v>
      </c>
      <c r="BQ147" s="305">
        <f t="shared" si="110"/>
        <v>0</v>
      </c>
      <c r="BR147" s="305">
        <f t="shared" si="111"/>
        <v>0</v>
      </c>
      <c r="BS147" s="472"/>
      <c r="BT147" s="472"/>
      <c r="BU147" s="472"/>
      <c r="BV147" s="472"/>
      <c r="BW147" s="472"/>
      <c r="BX147" s="472"/>
      <c r="BY147" s="472"/>
      <c r="BZ147" s="472"/>
      <c r="CA147" s="472"/>
      <c r="CB147" s="472"/>
      <c r="CC147" s="472"/>
      <c r="CD147" s="472"/>
      <c r="CE147" s="472"/>
      <c r="CF147" s="472"/>
      <c r="CG147" s="472"/>
      <c r="CH147" s="472"/>
      <c r="CI147" s="472"/>
      <c r="CJ147" s="472"/>
      <c r="CK147" s="472"/>
      <c r="CL147" s="472"/>
      <c r="CM147" s="472"/>
      <c r="CN147" s="472"/>
      <c r="CO147" s="472"/>
      <c r="CP147" s="472"/>
      <c r="CQ147" s="472"/>
      <c r="CR147" s="472"/>
      <c r="CS147" s="472"/>
      <c r="CT147" s="472"/>
      <c r="CU147" s="472"/>
      <c r="CV147" s="472"/>
      <c r="CW147" s="472"/>
      <c r="CX147" s="472"/>
      <c r="CY147" s="472"/>
      <c r="CZ147" s="472"/>
      <c r="DA147" s="472"/>
      <c r="DB147" s="472"/>
      <c r="DC147" s="472"/>
      <c r="DD147" s="472"/>
      <c r="DE147" s="472"/>
      <c r="DF147" s="472"/>
      <c r="DG147" s="472"/>
      <c r="DH147" s="472"/>
      <c r="DI147" s="472"/>
      <c r="DJ147" s="472"/>
      <c r="DK147" s="472"/>
      <c r="DL147" s="472"/>
      <c r="DM147" s="472"/>
      <c r="DN147" s="472"/>
      <c r="DO147" s="472"/>
      <c r="DP147" s="472"/>
      <c r="DQ147" s="472"/>
      <c r="DR147" s="472"/>
      <c r="DS147" s="472"/>
      <c r="DT147" s="472"/>
      <c r="DU147" s="472"/>
      <c r="DV147" s="472"/>
      <c r="DW147" s="472"/>
      <c r="DX147" s="472"/>
      <c r="DY147" s="472"/>
      <c r="DZ147" s="472"/>
      <c r="EA147" s="472"/>
      <c r="EB147" s="472"/>
      <c r="EC147" s="472"/>
      <c r="ED147" s="472"/>
      <c r="EE147" s="472"/>
      <c r="EF147" s="472"/>
      <c r="EG147" s="472"/>
      <c r="EH147" s="472"/>
      <c r="EI147" s="472"/>
      <c r="EJ147" s="472"/>
      <c r="EK147" s="472"/>
      <c r="EL147" s="472"/>
      <c r="EM147" s="472"/>
      <c r="EN147" s="472"/>
      <c r="EO147" s="472"/>
      <c r="EP147" s="472"/>
      <c r="EQ147" s="472"/>
      <c r="ER147" s="472"/>
      <c r="ES147" s="472"/>
      <c r="ET147" s="472"/>
      <c r="EU147" s="472"/>
      <c r="EV147" s="472"/>
      <c r="EW147" s="472"/>
      <c r="EX147" s="472"/>
      <c r="EY147" s="472"/>
      <c r="EZ147" s="472"/>
      <c r="FA147" s="472"/>
      <c r="FB147" s="472"/>
      <c r="FC147" s="472"/>
      <c r="FD147" s="472"/>
      <c r="FE147" s="472"/>
      <c r="FF147" s="472"/>
      <c r="FG147" s="472"/>
      <c r="FH147" s="472"/>
      <c r="FI147" s="472"/>
      <c r="FJ147" s="472"/>
      <c r="FK147" s="472"/>
      <c r="FL147" s="472"/>
      <c r="FM147" s="472"/>
      <c r="FN147" s="472"/>
      <c r="FO147" s="472"/>
      <c r="FP147" s="472"/>
      <c r="FQ147" s="472"/>
      <c r="FR147" s="472"/>
      <c r="FS147" s="472"/>
      <c r="FT147" s="472"/>
      <c r="FU147" s="472"/>
      <c r="FV147" s="472"/>
      <c r="FW147" s="472"/>
      <c r="FX147" s="472"/>
      <c r="FY147" s="472"/>
      <c r="FZ147" s="472"/>
      <c r="GA147" s="472"/>
      <c r="GB147" s="472"/>
      <c r="GC147" s="472"/>
      <c r="GD147" s="472"/>
      <c r="GE147" s="472"/>
      <c r="GF147" s="472"/>
      <c r="GG147" s="472"/>
      <c r="GH147" s="472"/>
      <c r="GI147" s="472"/>
      <c r="GJ147" s="472"/>
      <c r="GK147" s="472"/>
      <c r="GL147" s="472"/>
      <c r="GM147" s="472"/>
      <c r="GN147" s="472"/>
      <c r="GO147" s="472"/>
      <c r="GP147" s="472"/>
      <c r="GQ147" s="472"/>
      <c r="GR147" s="472"/>
      <c r="GS147" s="472"/>
      <c r="GT147" s="472"/>
      <c r="GU147" s="472"/>
      <c r="GV147" s="472"/>
      <c r="GW147" s="472"/>
      <c r="GX147" s="472"/>
      <c r="GY147" s="472"/>
      <c r="GZ147" s="472"/>
      <c r="HA147" s="472"/>
      <c r="HB147" s="472"/>
      <c r="HC147" s="472"/>
      <c r="HD147" s="472"/>
      <c r="HE147" s="472"/>
      <c r="HF147" s="472"/>
      <c r="HG147" s="472"/>
      <c r="HH147" s="472"/>
      <c r="HI147" s="472"/>
      <c r="HJ147" s="472"/>
      <c r="HK147" s="472"/>
      <c r="HL147" s="472"/>
      <c r="HM147" s="472"/>
      <c r="HN147" s="472"/>
      <c r="HO147" s="472"/>
      <c r="HP147" s="472"/>
      <c r="HQ147" s="472"/>
      <c r="HR147" s="472"/>
      <c r="HS147" s="472"/>
      <c r="HT147" s="472"/>
      <c r="HU147" s="472"/>
      <c r="HV147" s="472"/>
      <c r="HW147" s="472"/>
      <c r="HX147" s="472"/>
      <c r="HY147" s="472"/>
      <c r="HZ147" s="472"/>
      <c r="IA147" s="472"/>
      <c r="IB147" s="472"/>
      <c r="IC147" s="472"/>
      <c r="ID147" s="472"/>
      <c r="IE147" s="472"/>
      <c r="IF147" s="472"/>
      <c r="IG147" s="472"/>
      <c r="IH147" s="472"/>
      <c r="II147" s="472"/>
      <c r="IJ147" s="472"/>
      <c r="IK147" s="472"/>
      <c r="IL147" s="472"/>
      <c r="IM147" s="472"/>
      <c r="IN147" s="472"/>
      <c r="IO147" s="472"/>
      <c r="IP147" s="472"/>
      <c r="IQ147" s="472"/>
      <c r="IR147" s="472"/>
      <c r="IS147" s="472"/>
      <c r="IT147" s="472"/>
      <c r="IU147" s="472"/>
      <c r="IV147" s="472"/>
      <c r="IW147" s="472"/>
      <c r="IX147" s="472"/>
      <c r="IY147" s="472"/>
      <c r="IZ147" s="472"/>
      <c r="JA147" s="472"/>
      <c r="JB147" s="472"/>
      <c r="JC147" s="472"/>
      <c r="JD147" s="472"/>
      <c r="JE147" s="472"/>
      <c r="JF147" s="472"/>
      <c r="JG147" s="472"/>
      <c r="JH147" s="472"/>
      <c r="JI147" s="472"/>
      <c r="JJ147" s="472"/>
      <c r="JK147" s="472"/>
      <c r="JL147" s="472"/>
      <c r="JM147" s="472"/>
      <c r="JN147" s="472"/>
      <c r="JO147" s="472"/>
      <c r="JP147" s="472"/>
      <c r="JQ147" s="472"/>
      <c r="JR147" s="472"/>
      <c r="JS147" s="472"/>
      <c r="JT147" s="472"/>
      <c r="JU147" s="472"/>
      <c r="JV147" s="472"/>
      <c r="JW147" s="472"/>
      <c r="JX147" s="472"/>
      <c r="JY147" s="472"/>
      <c r="JZ147" s="472"/>
      <c r="KA147" s="472"/>
      <c r="KB147" s="472"/>
      <c r="KC147" s="472"/>
      <c r="KD147" s="472"/>
      <c r="KE147" s="472"/>
      <c r="KF147" s="472"/>
      <c r="KG147" s="472"/>
      <c r="KH147" s="472"/>
      <c r="KI147" s="472"/>
      <c r="KJ147" s="472"/>
      <c r="KK147" s="472"/>
      <c r="KL147" s="472"/>
      <c r="KM147" s="472"/>
      <c r="KN147" s="472"/>
      <c r="KO147" s="472"/>
      <c r="KP147" s="472"/>
      <c r="KQ147" s="472"/>
      <c r="KR147" s="472"/>
      <c r="KS147" s="472"/>
      <c r="KT147" s="472"/>
      <c r="KU147" s="472"/>
      <c r="KV147" s="472"/>
      <c r="KW147" s="472"/>
      <c r="KX147" s="472"/>
      <c r="KY147" s="472"/>
      <c r="KZ147" s="472"/>
      <c r="LA147" s="472"/>
      <c r="LB147" s="472"/>
      <c r="LC147" s="472"/>
      <c r="LD147" s="472"/>
      <c r="LE147" s="472"/>
      <c r="LF147" s="472"/>
      <c r="LG147" s="472"/>
      <c r="LH147" s="472"/>
      <c r="LI147" s="472"/>
      <c r="LJ147" s="472"/>
      <c r="LK147" s="472"/>
      <c r="LL147" s="472"/>
      <c r="LM147" s="472"/>
      <c r="LN147" s="472"/>
      <c r="LO147" s="472"/>
      <c r="LP147" s="472"/>
      <c r="LQ147" s="472"/>
      <c r="LR147" s="472"/>
      <c r="LS147" s="472"/>
      <c r="LT147" s="472"/>
      <c r="LU147" s="472"/>
      <c r="LV147" s="472"/>
      <c r="LW147" s="472"/>
      <c r="LX147" s="472"/>
      <c r="LY147" s="472"/>
      <c r="LZ147" s="472"/>
      <c r="MA147" s="472"/>
      <c r="MB147" s="472"/>
      <c r="MC147" s="472"/>
      <c r="MD147" s="472"/>
      <c r="ME147" s="472"/>
      <c r="MF147" s="472"/>
      <c r="MG147" s="472"/>
      <c r="MH147" s="472"/>
      <c r="MI147" s="472"/>
      <c r="MJ147" s="472"/>
      <c r="MK147" s="472"/>
      <c r="ML147" s="472"/>
      <c r="MM147" s="472"/>
      <c r="MN147" s="472"/>
      <c r="MO147" s="472"/>
      <c r="MP147" s="472"/>
      <c r="MQ147" s="472"/>
      <c r="MR147" s="472"/>
      <c r="MS147" s="472"/>
      <c r="MT147" s="472"/>
      <c r="MU147" s="472"/>
      <c r="MV147" s="472"/>
      <c r="MW147" s="472"/>
      <c r="MX147" s="472"/>
      <c r="MY147" s="472"/>
      <c r="MZ147" s="472"/>
      <c r="NA147" s="472"/>
    </row>
    <row r="148" spans="1:365" s="305" customFormat="1" x14ac:dyDescent="0.3">
      <c r="A148" s="485"/>
      <c r="B148" s="478">
        <v>38</v>
      </c>
      <c r="C148" s="443"/>
      <c r="D148" s="292">
        <f>RFR!$C47</f>
        <v>0</v>
      </c>
      <c r="E148" s="293">
        <f>RC_Summary!$D47</f>
        <v>0.25</v>
      </c>
      <c r="F148" s="293">
        <f>RC_Summary!$C47</f>
        <v>-0.2</v>
      </c>
      <c r="G148" s="294">
        <f t="shared" si="84"/>
        <v>0</v>
      </c>
      <c r="H148" s="294">
        <f t="shared" si="85"/>
        <v>0</v>
      </c>
      <c r="I148" s="391">
        <f t="shared" si="86"/>
        <v>0</v>
      </c>
      <c r="J148" s="391">
        <f t="shared" si="87"/>
        <v>0</v>
      </c>
      <c r="K148" s="69"/>
      <c r="L148" s="157">
        <v>38</v>
      </c>
      <c r="M148" s="443"/>
      <c r="N148" s="292">
        <f>IF(IF(ISBLANK(L$106),0,VLOOKUP(L148,RFR!$B$8:$I$108,VLOOKUP('Market Risk (Interest Rate_MD)'!L$106,RC_Summary!$F$18:$G$24,2,0),0))&lt;0,0,IF(ISBLANK(L$106),0,VLOOKUP(L148,RFR!$B$8:$I$108,VLOOKUP('Market Risk (Interest Rate_MD)'!$L$106,RC_Summary!$F$18:$G$24,2,0),0)))</f>
        <v>0</v>
      </c>
      <c r="O148" s="293">
        <f>RC_Summary!$D47</f>
        <v>0.25</v>
      </c>
      <c r="P148" s="293">
        <f>RC_Summary!$C47</f>
        <v>-0.2</v>
      </c>
      <c r="Q148" s="294">
        <f t="shared" si="88"/>
        <v>0</v>
      </c>
      <c r="R148" s="294">
        <f t="shared" si="89"/>
        <v>0</v>
      </c>
      <c r="S148" s="305">
        <f t="shared" si="90"/>
        <v>0</v>
      </c>
      <c r="T148" s="305">
        <f t="shared" si="91"/>
        <v>0</v>
      </c>
      <c r="U148" s="69"/>
      <c r="V148" s="157">
        <v>38</v>
      </c>
      <c r="W148" s="443"/>
      <c r="X148" s="292">
        <f>IF(IF(ISBLANK(V$106),0,VLOOKUP(V148,RFR!$B$8:$I$108,VLOOKUP('Market Risk (Interest Rate_MD)'!V$106,RC_Summary!$F$18:$G$24,2,0),0))&lt;0,0,IF(ISBLANK(V$106),0,VLOOKUP(V148,RFR!$B$8:$I$108,VLOOKUP('Market Risk (Interest Rate_MD)'!$L$106,RC_Summary!$F$18:$G$24,2,0),0)))</f>
        <v>0</v>
      </c>
      <c r="Y148" s="293">
        <f>RC_Summary!$D47</f>
        <v>0.25</v>
      </c>
      <c r="Z148" s="293">
        <f>RC_Summary!$C47</f>
        <v>-0.2</v>
      </c>
      <c r="AA148" s="294">
        <f t="shared" si="92"/>
        <v>0</v>
      </c>
      <c r="AB148" s="294">
        <f t="shared" si="93"/>
        <v>0</v>
      </c>
      <c r="AC148" s="305">
        <f t="shared" si="94"/>
        <v>0</v>
      </c>
      <c r="AD148" s="305">
        <f t="shared" si="95"/>
        <v>0</v>
      </c>
      <c r="AE148" s="69"/>
      <c r="AF148" s="157">
        <v>38</v>
      </c>
      <c r="AG148" s="443"/>
      <c r="AH148" s="292">
        <f>IF(IF(ISBLANK(AF$106),0,VLOOKUP(AF148,RFR!$B$8:$I$108,VLOOKUP('Market Risk (Interest Rate_MD)'!AF$106,RC_Summary!$F$18:$G$24,2,0),0))&lt;0,0,IF(ISBLANK(AF$106),0,VLOOKUP(AF148,RFR!$B$8:$I$108,VLOOKUP('Market Risk (Interest Rate_MD)'!$L$106,RC_Summary!$F$18:$G$24,2,0),0)))</f>
        <v>0</v>
      </c>
      <c r="AI148" s="293">
        <f>RC_Summary!$D47</f>
        <v>0.25</v>
      </c>
      <c r="AJ148" s="293">
        <f>RC_Summary!$C47</f>
        <v>-0.2</v>
      </c>
      <c r="AK148" s="294">
        <f t="shared" si="96"/>
        <v>0</v>
      </c>
      <c r="AL148" s="294">
        <f t="shared" si="97"/>
        <v>0</v>
      </c>
      <c r="AM148" s="305">
        <f t="shared" si="98"/>
        <v>0</v>
      </c>
      <c r="AN148" s="305">
        <f t="shared" si="99"/>
        <v>0</v>
      </c>
      <c r="AO148" s="69"/>
      <c r="AP148" s="157">
        <v>38</v>
      </c>
      <c r="AQ148" s="443"/>
      <c r="AR148" s="292">
        <f>IF(IF(ISBLANK(AP$106),0,VLOOKUP(AP148,RFR!$B$8:$I$108,VLOOKUP('Market Risk (Interest Rate_MD)'!AP$106,RC_Summary!$F$18:$G$24,2,0),0))&lt;0,0,IF(ISBLANK(AP$106),0,VLOOKUP(AP148,RFR!$B$8:$I$108,VLOOKUP('Market Risk (Interest Rate_MD)'!$L$106,RC_Summary!$F$18:$G$24,2,0),0)))</f>
        <v>0</v>
      </c>
      <c r="AS148" s="293">
        <f>RC_Summary!$D47</f>
        <v>0.25</v>
      </c>
      <c r="AT148" s="293">
        <f>RC_Summary!$C47</f>
        <v>-0.2</v>
      </c>
      <c r="AU148" s="294">
        <f t="shared" si="100"/>
        <v>0</v>
      </c>
      <c r="AV148" s="294">
        <f t="shared" si="101"/>
        <v>0</v>
      </c>
      <c r="AW148" s="305">
        <f t="shared" si="102"/>
        <v>0</v>
      </c>
      <c r="AX148" s="305">
        <f t="shared" si="103"/>
        <v>0</v>
      </c>
      <c r="AY148" s="69"/>
      <c r="AZ148" s="482">
        <v>38</v>
      </c>
      <c r="BA148" s="283"/>
      <c r="BB148" s="292">
        <f>IF(IF(ISBLANK(AZ$106),0,VLOOKUP(AZ148,RFR!$B$8:$I$108,VLOOKUP('Market Risk (Interest Rate_MD)'!AZ$106,RC_Summary!$F$18:$G$24,2,0),0))&lt;0,0,IF(ISBLANK(AZ$106),0,VLOOKUP(AZ148,RFR!$B$8:$I$108,VLOOKUP('Market Risk (Interest Rate_MD)'!$L$106,RC_Summary!$F$18:$G$24,2,0),0)))</f>
        <v>0</v>
      </c>
      <c r="BC148" s="293">
        <f>RC_Summary!$D47</f>
        <v>0.25</v>
      </c>
      <c r="BD148" s="293">
        <f>RC_Summary!$C47</f>
        <v>-0.2</v>
      </c>
      <c r="BE148" s="294">
        <f t="shared" si="104"/>
        <v>0</v>
      </c>
      <c r="BF148" s="294">
        <f t="shared" si="105"/>
        <v>0</v>
      </c>
      <c r="BG148" s="305">
        <f t="shared" si="106"/>
        <v>0</v>
      </c>
      <c r="BH148" s="305">
        <f t="shared" si="107"/>
        <v>0</v>
      </c>
      <c r="BI148" s="69"/>
      <c r="BJ148" s="157">
        <v>38</v>
      </c>
      <c r="BK148" s="283"/>
      <c r="BL148" s="292">
        <f>IF(IF(ISBLANK(BJ$106),0,VLOOKUP(BJ148,RFR!$B$8:$I$108,VLOOKUP('Market Risk (Interest Rate_MD)'!BJ$106,RC_Summary!$F$18:$G$24,2,0),0))&lt;0,0,IF(ISBLANK(BJ$106),0,VLOOKUP(BJ148,RFR!$B$8:$I$108,VLOOKUP('Market Risk (Interest Rate_MD)'!$L$106,RC_Summary!$F$18:$G$24,2,0),0)))</f>
        <v>0</v>
      </c>
      <c r="BM148" s="293">
        <f>RC_Summary!$D47</f>
        <v>0.25</v>
      </c>
      <c r="BN148" s="293">
        <f>RC_Summary!$C47</f>
        <v>-0.2</v>
      </c>
      <c r="BO148" s="294">
        <f t="shared" si="108"/>
        <v>0</v>
      </c>
      <c r="BP148" s="294">
        <f t="shared" si="109"/>
        <v>0</v>
      </c>
      <c r="BQ148" s="305">
        <f t="shared" si="110"/>
        <v>0</v>
      </c>
      <c r="BR148" s="305">
        <f t="shared" si="111"/>
        <v>0</v>
      </c>
      <c r="BS148" s="472"/>
      <c r="BT148" s="472"/>
      <c r="BU148" s="472"/>
      <c r="BV148" s="472"/>
      <c r="BW148" s="472"/>
      <c r="BX148" s="472"/>
      <c r="BY148" s="472"/>
      <c r="BZ148" s="472"/>
      <c r="CA148" s="472"/>
      <c r="CB148" s="472"/>
      <c r="CC148" s="472"/>
      <c r="CD148" s="472"/>
      <c r="CE148" s="472"/>
      <c r="CF148" s="472"/>
      <c r="CG148" s="472"/>
      <c r="CH148" s="472"/>
      <c r="CI148" s="472"/>
      <c r="CJ148" s="472"/>
      <c r="CK148" s="472"/>
      <c r="CL148" s="472"/>
      <c r="CM148" s="472"/>
      <c r="CN148" s="472"/>
      <c r="CO148" s="472"/>
      <c r="CP148" s="472"/>
      <c r="CQ148" s="472"/>
      <c r="CR148" s="472"/>
      <c r="CS148" s="472"/>
      <c r="CT148" s="472"/>
      <c r="CU148" s="472"/>
      <c r="CV148" s="472"/>
      <c r="CW148" s="472"/>
      <c r="CX148" s="472"/>
      <c r="CY148" s="472"/>
      <c r="CZ148" s="472"/>
      <c r="DA148" s="472"/>
      <c r="DB148" s="472"/>
      <c r="DC148" s="472"/>
      <c r="DD148" s="472"/>
      <c r="DE148" s="472"/>
      <c r="DF148" s="472"/>
      <c r="DG148" s="472"/>
      <c r="DH148" s="472"/>
      <c r="DI148" s="472"/>
      <c r="DJ148" s="472"/>
      <c r="DK148" s="472"/>
      <c r="DL148" s="472"/>
      <c r="DM148" s="472"/>
      <c r="DN148" s="472"/>
      <c r="DO148" s="472"/>
      <c r="DP148" s="472"/>
      <c r="DQ148" s="472"/>
      <c r="DR148" s="472"/>
      <c r="DS148" s="472"/>
      <c r="DT148" s="472"/>
      <c r="DU148" s="472"/>
      <c r="DV148" s="472"/>
      <c r="DW148" s="472"/>
      <c r="DX148" s="472"/>
      <c r="DY148" s="472"/>
      <c r="DZ148" s="472"/>
      <c r="EA148" s="472"/>
      <c r="EB148" s="472"/>
      <c r="EC148" s="472"/>
      <c r="ED148" s="472"/>
      <c r="EE148" s="472"/>
      <c r="EF148" s="472"/>
      <c r="EG148" s="472"/>
      <c r="EH148" s="472"/>
      <c r="EI148" s="472"/>
      <c r="EJ148" s="472"/>
      <c r="EK148" s="472"/>
      <c r="EL148" s="472"/>
      <c r="EM148" s="472"/>
      <c r="EN148" s="472"/>
      <c r="EO148" s="472"/>
      <c r="EP148" s="472"/>
      <c r="EQ148" s="472"/>
      <c r="ER148" s="472"/>
      <c r="ES148" s="472"/>
      <c r="ET148" s="472"/>
      <c r="EU148" s="472"/>
      <c r="EV148" s="472"/>
      <c r="EW148" s="472"/>
      <c r="EX148" s="472"/>
      <c r="EY148" s="472"/>
      <c r="EZ148" s="472"/>
      <c r="FA148" s="472"/>
      <c r="FB148" s="472"/>
      <c r="FC148" s="472"/>
      <c r="FD148" s="472"/>
      <c r="FE148" s="472"/>
      <c r="FF148" s="472"/>
      <c r="FG148" s="472"/>
      <c r="FH148" s="472"/>
      <c r="FI148" s="472"/>
      <c r="FJ148" s="472"/>
      <c r="FK148" s="472"/>
      <c r="FL148" s="472"/>
      <c r="FM148" s="472"/>
      <c r="FN148" s="472"/>
      <c r="FO148" s="472"/>
      <c r="FP148" s="472"/>
      <c r="FQ148" s="472"/>
      <c r="FR148" s="472"/>
      <c r="FS148" s="472"/>
      <c r="FT148" s="472"/>
      <c r="FU148" s="472"/>
      <c r="FV148" s="472"/>
      <c r="FW148" s="472"/>
      <c r="FX148" s="472"/>
      <c r="FY148" s="472"/>
      <c r="FZ148" s="472"/>
      <c r="GA148" s="472"/>
      <c r="GB148" s="472"/>
      <c r="GC148" s="472"/>
      <c r="GD148" s="472"/>
      <c r="GE148" s="472"/>
      <c r="GF148" s="472"/>
      <c r="GG148" s="472"/>
      <c r="GH148" s="472"/>
      <c r="GI148" s="472"/>
      <c r="GJ148" s="472"/>
      <c r="GK148" s="472"/>
      <c r="GL148" s="472"/>
      <c r="GM148" s="472"/>
      <c r="GN148" s="472"/>
      <c r="GO148" s="472"/>
      <c r="GP148" s="472"/>
      <c r="GQ148" s="472"/>
      <c r="GR148" s="472"/>
      <c r="GS148" s="472"/>
      <c r="GT148" s="472"/>
      <c r="GU148" s="472"/>
      <c r="GV148" s="472"/>
      <c r="GW148" s="472"/>
      <c r="GX148" s="472"/>
      <c r="GY148" s="472"/>
      <c r="GZ148" s="472"/>
      <c r="HA148" s="472"/>
      <c r="HB148" s="472"/>
      <c r="HC148" s="472"/>
      <c r="HD148" s="472"/>
      <c r="HE148" s="472"/>
      <c r="HF148" s="472"/>
      <c r="HG148" s="472"/>
      <c r="HH148" s="472"/>
      <c r="HI148" s="472"/>
      <c r="HJ148" s="472"/>
      <c r="HK148" s="472"/>
      <c r="HL148" s="472"/>
      <c r="HM148" s="472"/>
      <c r="HN148" s="472"/>
      <c r="HO148" s="472"/>
      <c r="HP148" s="472"/>
      <c r="HQ148" s="472"/>
      <c r="HR148" s="472"/>
      <c r="HS148" s="472"/>
      <c r="HT148" s="472"/>
      <c r="HU148" s="472"/>
      <c r="HV148" s="472"/>
      <c r="HW148" s="472"/>
      <c r="HX148" s="472"/>
      <c r="HY148" s="472"/>
      <c r="HZ148" s="472"/>
      <c r="IA148" s="472"/>
      <c r="IB148" s="472"/>
      <c r="IC148" s="472"/>
      <c r="ID148" s="472"/>
      <c r="IE148" s="472"/>
      <c r="IF148" s="472"/>
      <c r="IG148" s="472"/>
      <c r="IH148" s="472"/>
      <c r="II148" s="472"/>
      <c r="IJ148" s="472"/>
      <c r="IK148" s="472"/>
      <c r="IL148" s="472"/>
      <c r="IM148" s="472"/>
      <c r="IN148" s="472"/>
      <c r="IO148" s="472"/>
      <c r="IP148" s="472"/>
      <c r="IQ148" s="472"/>
      <c r="IR148" s="472"/>
      <c r="IS148" s="472"/>
      <c r="IT148" s="472"/>
      <c r="IU148" s="472"/>
      <c r="IV148" s="472"/>
      <c r="IW148" s="472"/>
      <c r="IX148" s="472"/>
      <c r="IY148" s="472"/>
      <c r="IZ148" s="472"/>
      <c r="JA148" s="472"/>
      <c r="JB148" s="472"/>
      <c r="JC148" s="472"/>
      <c r="JD148" s="472"/>
      <c r="JE148" s="472"/>
      <c r="JF148" s="472"/>
      <c r="JG148" s="472"/>
      <c r="JH148" s="472"/>
      <c r="JI148" s="472"/>
      <c r="JJ148" s="472"/>
      <c r="JK148" s="472"/>
      <c r="JL148" s="472"/>
      <c r="JM148" s="472"/>
      <c r="JN148" s="472"/>
      <c r="JO148" s="472"/>
      <c r="JP148" s="472"/>
      <c r="JQ148" s="472"/>
      <c r="JR148" s="472"/>
      <c r="JS148" s="472"/>
      <c r="JT148" s="472"/>
      <c r="JU148" s="472"/>
      <c r="JV148" s="472"/>
      <c r="JW148" s="472"/>
      <c r="JX148" s="472"/>
      <c r="JY148" s="472"/>
      <c r="JZ148" s="472"/>
      <c r="KA148" s="472"/>
      <c r="KB148" s="472"/>
      <c r="KC148" s="472"/>
      <c r="KD148" s="472"/>
      <c r="KE148" s="472"/>
      <c r="KF148" s="472"/>
      <c r="KG148" s="472"/>
      <c r="KH148" s="472"/>
      <c r="KI148" s="472"/>
      <c r="KJ148" s="472"/>
      <c r="KK148" s="472"/>
      <c r="KL148" s="472"/>
      <c r="KM148" s="472"/>
      <c r="KN148" s="472"/>
      <c r="KO148" s="472"/>
      <c r="KP148" s="472"/>
      <c r="KQ148" s="472"/>
      <c r="KR148" s="472"/>
      <c r="KS148" s="472"/>
      <c r="KT148" s="472"/>
      <c r="KU148" s="472"/>
      <c r="KV148" s="472"/>
      <c r="KW148" s="472"/>
      <c r="KX148" s="472"/>
      <c r="KY148" s="472"/>
      <c r="KZ148" s="472"/>
      <c r="LA148" s="472"/>
      <c r="LB148" s="472"/>
      <c r="LC148" s="472"/>
      <c r="LD148" s="472"/>
      <c r="LE148" s="472"/>
      <c r="LF148" s="472"/>
      <c r="LG148" s="472"/>
      <c r="LH148" s="472"/>
      <c r="LI148" s="472"/>
      <c r="LJ148" s="472"/>
      <c r="LK148" s="472"/>
      <c r="LL148" s="472"/>
      <c r="LM148" s="472"/>
      <c r="LN148" s="472"/>
      <c r="LO148" s="472"/>
      <c r="LP148" s="472"/>
      <c r="LQ148" s="472"/>
      <c r="LR148" s="472"/>
      <c r="LS148" s="472"/>
      <c r="LT148" s="472"/>
      <c r="LU148" s="472"/>
      <c r="LV148" s="472"/>
      <c r="LW148" s="472"/>
      <c r="LX148" s="472"/>
      <c r="LY148" s="472"/>
      <c r="LZ148" s="472"/>
      <c r="MA148" s="472"/>
      <c r="MB148" s="472"/>
      <c r="MC148" s="472"/>
      <c r="MD148" s="472"/>
      <c r="ME148" s="472"/>
      <c r="MF148" s="472"/>
      <c r="MG148" s="472"/>
      <c r="MH148" s="472"/>
      <c r="MI148" s="472"/>
      <c r="MJ148" s="472"/>
      <c r="MK148" s="472"/>
      <c r="ML148" s="472"/>
      <c r="MM148" s="472"/>
      <c r="MN148" s="472"/>
      <c r="MO148" s="472"/>
      <c r="MP148" s="472"/>
      <c r="MQ148" s="472"/>
      <c r="MR148" s="472"/>
      <c r="MS148" s="472"/>
      <c r="MT148" s="472"/>
      <c r="MU148" s="472"/>
      <c r="MV148" s="472"/>
      <c r="MW148" s="472"/>
      <c r="MX148" s="472"/>
      <c r="MY148" s="472"/>
      <c r="MZ148" s="472"/>
      <c r="NA148" s="472"/>
    </row>
    <row r="149" spans="1:365" s="305" customFormat="1" x14ac:dyDescent="0.3">
      <c r="A149" s="485"/>
      <c r="B149" s="478">
        <v>39</v>
      </c>
      <c r="C149" s="443"/>
      <c r="D149" s="292">
        <f>RFR!$C48</f>
        <v>0</v>
      </c>
      <c r="E149" s="293">
        <f>RC_Summary!$D48</f>
        <v>0.25</v>
      </c>
      <c r="F149" s="293">
        <f>RC_Summary!$C48</f>
        <v>-0.2</v>
      </c>
      <c r="G149" s="294">
        <f t="shared" si="84"/>
        <v>0</v>
      </c>
      <c r="H149" s="294">
        <f t="shared" si="85"/>
        <v>0</v>
      </c>
      <c r="I149" s="391">
        <f t="shared" si="86"/>
        <v>0</v>
      </c>
      <c r="J149" s="391">
        <f t="shared" si="87"/>
        <v>0</v>
      </c>
      <c r="K149" s="69"/>
      <c r="L149" s="157">
        <v>39</v>
      </c>
      <c r="M149" s="443"/>
      <c r="N149" s="292">
        <f>IF(IF(ISBLANK(L$106),0,VLOOKUP(L149,RFR!$B$8:$I$108,VLOOKUP('Market Risk (Interest Rate_MD)'!L$106,RC_Summary!$F$18:$G$24,2,0),0))&lt;0,0,IF(ISBLANK(L$106),0,VLOOKUP(L149,RFR!$B$8:$I$108,VLOOKUP('Market Risk (Interest Rate_MD)'!$L$106,RC_Summary!$F$18:$G$24,2,0),0)))</f>
        <v>0</v>
      </c>
      <c r="O149" s="293">
        <f>RC_Summary!$D48</f>
        <v>0.25</v>
      </c>
      <c r="P149" s="293">
        <f>RC_Summary!$C48</f>
        <v>-0.2</v>
      </c>
      <c r="Q149" s="294">
        <f t="shared" si="88"/>
        <v>0</v>
      </c>
      <c r="R149" s="294">
        <f t="shared" si="89"/>
        <v>0</v>
      </c>
      <c r="S149" s="305">
        <f t="shared" si="90"/>
        <v>0</v>
      </c>
      <c r="T149" s="305">
        <f t="shared" si="91"/>
        <v>0</v>
      </c>
      <c r="U149" s="69"/>
      <c r="V149" s="157">
        <v>39</v>
      </c>
      <c r="W149" s="443"/>
      <c r="X149" s="292">
        <f>IF(IF(ISBLANK(V$106),0,VLOOKUP(V149,RFR!$B$8:$I$108,VLOOKUP('Market Risk (Interest Rate_MD)'!V$106,RC_Summary!$F$18:$G$24,2,0),0))&lt;0,0,IF(ISBLANK(V$106),0,VLOOKUP(V149,RFR!$B$8:$I$108,VLOOKUP('Market Risk (Interest Rate_MD)'!$L$106,RC_Summary!$F$18:$G$24,2,0),0)))</f>
        <v>0</v>
      </c>
      <c r="Y149" s="293">
        <f>RC_Summary!$D48</f>
        <v>0.25</v>
      </c>
      <c r="Z149" s="293">
        <f>RC_Summary!$C48</f>
        <v>-0.2</v>
      </c>
      <c r="AA149" s="294">
        <f t="shared" si="92"/>
        <v>0</v>
      </c>
      <c r="AB149" s="294">
        <f t="shared" si="93"/>
        <v>0</v>
      </c>
      <c r="AC149" s="305">
        <f t="shared" si="94"/>
        <v>0</v>
      </c>
      <c r="AD149" s="305">
        <f t="shared" si="95"/>
        <v>0</v>
      </c>
      <c r="AE149" s="69"/>
      <c r="AF149" s="157">
        <v>39</v>
      </c>
      <c r="AG149" s="443"/>
      <c r="AH149" s="292">
        <f>IF(IF(ISBLANK(AF$106),0,VLOOKUP(AF149,RFR!$B$8:$I$108,VLOOKUP('Market Risk (Interest Rate_MD)'!AF$106,RC_Summary!$F$18:$G$24,2,0),0))&lt;0,0,IF(ISBLANK(AF$106),0,VLOOKUP(AF149,RFR!$B$8:$I$108,VLOOKUP('Market Risk (Interest Rate_MD)'!$L$106,RC_Summary!$F$18:$G$24,2,0),0)))</f>
        <v>0</v>
      </c>
      <c r="AI149" s="293">
        <f>RC_Summary!$D48</f>
        <v>0.25</v>
      </c>
      <c r="AJ149" s="293">
        <f>RC_Summary!$C48</f>
        <v>-0.2</v>
      </c>
      <c r="AK149" s="294">
        <f t="shared" si="96"/>
        <v>0</v>
      </c>
      <c r="AL149" s="294">
        <f t="shared" si="97"/>
        <v>0</v>
      </c>
      <c r="AM149" s="305">
        <f t="shared" si="98"/>
        <v>0</v>
      </c>
      <c r="AN149" s="305">
        <f t="shared" si="99"/>
        <v>0</v>
      </c>
      <c r="AO149" s="69"/>
      <c r="AP149" s="157">
        <v>39</v>
      </c>
      <c r="AQ149" s="443"/>
      <c r="AR149" s="292">
        <f>IF(IF(ISBLANK(AP$106),0,VLOOKUP(AP149,RFR!$B$8:$I$108,VLOOKUP('Market Risk (Interest Rate_MD)'!AP$106,RC_Summary!$F$18:$G$24,2,0),0))&lt;0,0,IF(ISBLANK(AP$106),0,VLOOKUP(AP149,RFR!$B$8:$I$108,VLOOKUP('Market Risk (Interest Rate_MD)'!$L$106,RC_Summary!$F$18:$G$24,2,0),0)))</f>
        <v>0</v>
      </c>
      <c r="AS149" s="293">
        <f>RC_Summary!$D48</f>
        <v>0.25</v>
      </c>
      <c r="AT149" s="293">
        <f>RC_Summary!$C48</f>
        <v>-0.2</v>
      </c>
      <c r="AU149" s="294">
        <f t="shared" si="100"/>
        <v>0</v>
      </c>
      <c r="AV149" s="294">
        <f t="shared" si="101"/>
        <v>0</v>
      </c>
      <c r="AW149" s="305">
        <f t="shared" si="102"/>
        <v>0</v>
      </c>
      <c r="AX149" s="305">
        <f t="shared" si="103"/>
        <v>0</v>
      </c>
      <c r="AY149" s="69"/>
      <c r="AZ149" s="482">
        <v>39</v>
      </c>
      <c r="BA149" s="283"/>
      <c r="BB149" s="292">
        <f>IF(IF(ISBLANK(AZ$106),0,VLOOKUP(AZ149,RFR!$B$8:$I$108,VLOOKUP('Market Risk (Interest Rate_MD)'!AZ$106,RC_Summary!$F$18:$G$24,2,0),0))&lt;0,0,IF(ISBLANK(AZ$106),0,VLOOKUP(AZ149,RFR!$B$8:$I$108,VLOOKUP('Market Risk (Interest Rate_MD)'!$L$106,RC_Summary!$F$18:$G$24,2,0),0)))</f>
        <v>0</v>
      </c>
      <c r="BC149" s="293">
        <f>RC_Summary!$D48</f>
        <v>0.25</v>
      </c>
      <c r="BD149" s="293">
        <f>RC_Summary!$C48</f>
        <v>-0.2</v>
      </c>
      <c r="BE149" s="294">
        <f t="shared" si="104"/>
        <v>0</v>
      </c>
      <c r="BF149" s="294">
        <f t="shared" si="105"/>
        <v>0</v>
      </c>
      <c r="BG149" s="305">
        <f t="shared" si="106"/>
        <v>0</v>
      </c>
      <c r="BH149" s="305">
        <f t="shared" si="107"/>
        <v>0</v>
      </c>
      <c r="BI149" s="69"/>
      <c r="BJ149" s="157">
        <v>39</v>
      </c>
      <c r="BK149" s="283"/>
      <c r="BL149" s="292">
        <f>IF(IF(ISBLANK(BJ$106),0,VLOOKUP(BJ149,RFR!$B$8:$I$108,VLOOKUP('Market Risk (Interest Rate_MD)'!BJ$106,RC_Summary!$F$18:$G$24,2,0),0))&lt;0,0,IF(ISBLANK(BJ$106),0,VLOOKUP(BJ149,RFR!$B$8:$I$108,VLOOKUP('Market Risk (Interest Rate_MD)'!$L$106,RC_Summary!$F$18:$G$24,2,0),0)))</f>
        <v>0</v>
      </c>
      <c r="BM149" s="293">
        <f>RC_Summary!$D48</f>
        <v>0.25</v>
      </c>
      <c r="BN149" s="293">
        <f>RC_Summary!$C48</f>
        <v>-0.2</v>
      </c>
      <c r="BO149" s="294">
        <f t="shared" si="108"/>
        <v>0</v>
      </c>
      <c r="BP149" s="294">
        <f t="shared" si="109"/>
        <v>0</v>
      </c>
      <c r="BQ149" s="305">
        <f t="shared" si="110"/>
        <v>0</v>
      </c>
      <c r="BR149" s="305">
        <f t="shared" si="111"/>
        <v>0</v>
      </c>
      <c r="BS149" s="472"/>
      <c r="BT149" s="472"/>
      <c r="BU149" s="472"/>
      <c r="BV149" s="472"/>
      <c r="BW149" s="472"/>
      <c r="BX149" s="472"/>
      <c r="BY149" s="472"/>
      <c r="BZ149" s="472"/>
      <c r="CA149" s="472"/>
      <c r="CB149" s="472"/>
      <c r="CC149" s="472"/>
      <c r="CD149" s="472"/>
      <c r="CE149" s="472"/>
      <c r="CF149" s="472"/>
      <c r="CG149" s="472"/>
      <c r="CH149" s="472"/>
      <c r="CI149" s="472"/>
      <c r="CJ149" s="472"/>
      <c r="CK149" s="472"/>
      <c r="CL149" s="472"/>
      <c r="CM149" s="472"/>
      <c r="CN149" s="472"/>
      <c r="CO149" s="472"/>
      <c r="CP149" s="472"/>
      <c r="CQ149" s="472"/>
      <c r="CR149" s="472"/>
      <c r="CS149" s="472"/>
      <c r="CT149" s="472"/>
      <c r="CU149" s="472"/>
      <c r="CV149" s="472"/>
      <c r="CW149" s="472"/>
      <c r="CX149" s="472"/>
      <c r="CY149" s="472"/>
      <c r="CZ149" s="472"/>
      <c r="DA149" s="472"/>
      <c r="DB149" s="472"/>
      <c r="DC149" s="472"/>
      <c r="DD149" s="472"/>
      <c r="DE149" s="472"/>
      <c r="DF149" s="472"/>
      <c r="DG149" s="472"/>
      <c r="DH149" s="472"/>
      <c r="DI149" s="472"/>
      <c r="DJ149" s="472"/>
      <c r="DK149" s="472"/>
      <c r="DL149" s="472"/>
      <c r="DM149" s="472"/>
      <c r="DN149" s="472"/>
      <c r="DO149" s="472"/>
      <c r="DP149" s="472"/>
      <c r="DQ149" s="472"/>
      <c r="DR149" s="472"/>
      <c r="DS149" s="472"/>
      <c r="DT149" s="472"/>
      <c r="DU149" s="472"/>
      <c r="DV149" s="472"/>
      <c r="DW149" s="472"/>
      <c r="DX149" s="472"/>
      <c r="DY149" s="472"/>
      <c r="DZ149" s="472"/>
      <c r="EA149" s="472"/>
      <c r="EB149" s="472"/>
      <c r="EC149" s="472"/>
      <c r="ED149" s="472"/>
      <c r="EE149" s="472"/>
      <c r="EF149" s="472"/>
      <c r="EG149" s="472"/>
      <c r="EH149" s="472"/>
      <c r="EI149" s="472"/>
      <c r="EJ149" s="472"/>
      <c r="EK149" s="472"/>
      <c r="EL149" s="472"/>
      <c r="EM149" s="472"/>
      <c r="EN149" s="472"/>
      <c r="EO149" s="472"/>
      <c r="EP149" s="472"/>
      <c r="EQ149" s="472"/>
      <c r="ER149" s="472"/>
      <c r="ES149" s="472"/>
      <c r="ET149" s="472"/>
      <c r="EU149" s="472"/>
      <c r="EV149" s="472"/>
      <c r="EW149" s="472"/>
      <c r="EX149" s="472"/>
      <c r="EY149" s="472"/>
      <c r="EZ149" s="472"/>
      <c r="FA149" s="472"/>
      <c r="FB149" s="472"/>
      <c r="FC149" s="472"/>
      <c r="FD149" s="472"/>
      <c r="FE149" s="472"/>
      <c r="FF149" s="472"/>
      <c r="FG149" s="472"/>
      <c r="FH149" s="472"/>
      <c r="FI149" s="472"/>
      <c r="FJ149" s="472"/>
      <c r="FK149" s="472"/>
      <c r="FL149" s="472"/>
      <c r="FM149" s="472"/>
      <c r="FN149" s="472"/>
      <c r="FO149" s="472"/>
      <c r="FP149" s="472"/>
      <c r="FQ149" s="472"/>
      <c r="FR149" s="472"/>
      <c r="FS149" s="472"/>
      <c r="FT149" s="472"/>
      <c r="FU149" s="472"/>
      <c r="FV149" s="472"/>
      <c r="FW149" s="472"/>
      <c r="FX149" s="472"/>
      <c r="FY149" s="472"/>
      <c r="FZ149" s="472"/>
      <c r="GA149" s="472"/>
      <c r="GB149" s="472"/>
      <c r="GC149" s="472"/>
      <c r="GD149" s="472"/>
      <c r="GE149" s="472"/>
      <c r="GF149" s="472"/>
      <c r="GG149" s="472"/>
      <c r="GH149" s="472"/>
      <c r="GI149" s="472"/>
      <c r="GJ149" s="472"/>
      <c r="GK149" s="472"/>
      <c r="GL149" s="472"/>
      <c r="GM149" s="472"/>
      <c r="GN149" s="472"/>
      <c r="GO149" s="472"/>
      <c r="GP149" s="472"/>
      <c r="GQ149" s="472"/>
      <c r="GR149" s="472"/>
      <c r="GS149" s="472"/>
      <c r="GT149" s="472"/>
      <c r="GU149" s="472"/>
      <c r="GV149" s="472"/>
      <c r="GW149" s="472"/>
      <c r="GX149" s="472"/>
      <c r="GY149" s="472"/>
      <c r="GZ149" s="472"/>
      <c r="HA149" s="472"/>
      <c r="HB149" s="472"/>
      <c r="HC149" s="472"/>
      <c r="HD149" s="472"/>
      <c r="HE149" s="472"/>
      <c r="HF149" s="472"/>
      <c r="HG149" s="472"/>
      <c r="HH149" s="472"/>
      <c r="HI149" s="472"/>
      <c r="HJ149" s="472"/>
      <c r="HK149" s="472"/>
      <c r="HL149" s="472"/>
      <c r="HM149" s="472"/>
      <c r="HN149" s="472"/>
      <c r="HO149" s="472"/>
      <c r="HP149" s="472"/>
      <c r="HQ149" s="472"/>
      <c r="HR149" s="472"/>
      <c r="HS149" s="472"/>
      <c r="HT149" s="472"/>
      <c r="HU149" s="472"/>
      <c r="HV149" s="472"/>
      <c r="HW149" s="472"/>
      <c r="HX149" s="472"/>
      <c r="HY149" s="472"/>
      <c r="HZ149" s="472"/>
      <c r="IA149" s="472"/>
      <c r="IB149" s="472"/>
      <c r="IC149" s="472"/>
      <c r="ID149" s="472"/>
      <c r="IE149" s="472"/>
      <c r="IF149" s="472"/>
      <c r="IG149" s="472"/>
      <c r="IH149" s="472"/>
      <c r="II149" s="472"/>
      <c r="IJ149" s="472"/>
      <c r="IK149" s="472"/>
      <c r="IL149" s="472"/>
      <c r="IM149" s="472"/>
      <c r="IN149" s="472"/>
      <c r="IO149" s="472"/>
      <c r="IP149" s="472"/>
      <c r="IQ149" s="472"/>
      <c r="IR149" s="472"/>
      <c r="IS149" s="472"/>
      <c r="IT149" s="472"/>
      <c r="IU149" s="472"/>
      <c r="IV149" s="472"/>
      <c r="IW149" s="472"/>
      <c r="IX149" s="472"/>
      <c r="IY149" s="472"/>
      <c r="IZ149" s="472"/>
      <c r="JA149" s="472"/>
      <c r="JB149" s="472"/>
      <c r="JC149" s="472"/>
      <c r="JD149" s="472"/>
      <c r="JE149" s="472"/>
      <c r="JF149" s="472"/>
      <c r="JG149" s="472"/>
      <c r="JH149" s="472"/>
      <c r="JI149" s="472"/>
      <c r="JJ149" s="472"/>
      <c r="JK149" s="472"/>
      <c r="JL149" s="472"/>
      <c r="JM149" s="472"/>
      <c r="JN149" s="472"/>
      <c r="JO149" s="472"/>
      <c r="JP149" s="472"/>
      <c r="JQ149" s="472"/>
      <c r="JR149" s="472"/>
      <c r="JS149" s="472"/>
      <c r="JT149" s="472"/>
      <c r="JU149" s="472"/>
      <c r="JV149" s="472"/>
      <c r="JW149" s="472"/>
      <c r="JX149" s="472"/>
      <c r="JY149" s="472"/>
      <c r="JZ149" s="472"/>
      <c r="KA149" s="472"/>
      <c r="KB149" s="472"/>
      <c r="KC149" s="472"/>
      <c r="KD149" s="472"/>
      <c r="KE149" s="472"/>
      <c r="KF149" s="472"/>
      <c r="KG149" s="472"/>
      <c r="KH149" s="472"/>
      <c r="KI149" s="472"/>
      <c r="KJ149" s="472"/>
      <c r="KK149" s="472"/>
      <c r="KL149" s="472"/>
      <c r="KM149" s="472"/>
      <c r="KN149" s="472"/>
      <c r="KO149" s="472"/>
      <c r="KP149" s="472"/>
      <c r="KQ149" s="472"/>
      <c r="KR149" s="472"/>
      <c r="KS149" s="472"/>
      <c r="KT149" s="472"/>
      <c r="KU149" s="472"/>
      <c r="KV149" s="472"/>
      <c r="KW149" s="472"/>
      <c r="KX149" s="472"/>
      <c r="KY149" s="472"/>
      <c r="KZ149" s="472"/>
      <c r="LA149" s="472"/>
      <c r="LB149" s="472"/>
      <c r="LC149" s="472"/>
      <c r="LD149" s="472"/>
      <c r="LE149" s="472"/>
      <c r="LF149" s="472"/>
      <c r="LG149" s="472"/>
      <c r="LH149" s="472"/>
      <c r="LI149" s="472"/>
      <c r="LJ149" s="472"/>
      <c r="LK149" s="472"/>
      <c r="LL149" s="472"/>
      <c r="LM149" s="472"/>
      <c r="LN149" s="472"/>
      <c r="LO149" s="472"/>
      <c r="LP149" s="472"/>
      <c r="LQ149" s="472"/>
      <c r="LR149" s="472"/>
      <c r="LS149" s="472"/>
      <c r="LT149" s="472"/>
      <c r="LU149" s="472"/>
      <c r="LV149" s="472"/>
      <c r="LW149" s="472"/>
      <c r="LX149" s="472"/>
      <c r="LY149" s="472"/>
      <c r="LZ149" s="472"/>
      <c r="MA149" s="472"/>
      <c r="MB149" s="472"/>
      <c r="MC149" s="472"/>
      <c r="MD149" s="472"/>
      <c r="ME149" s="472"/>
      <c r="MF149" s="472"/>
      <c r="MG149" s="472"/>
      <c r="MH149" s="472"/>
      <c r="MI149" s="472"/>
      <c r="MJ149" s="472"/>
      <c r="MK149" s="472"/>
      <c r="ML149" s="472"/>
      <c r="MM149" s="472"/>
      <c r="MN149" s="472"/>
      <c r="MO149" s="472"/>
      <c r="MP149" s="472"/>
      <c r="MQ149" s="472"/>
      <c r="MR149" s="472"/>
      <c r="MS149" s="472"/>
      <c r="MT149" s="472"/>
      <c r="MU149" s="472"/>
      <c r="MV149" s="472"/>
      <c r="MW149" s="472"/>
      <c r="MX149" s="472"/>
      <c r="MY149" s="472"/>
      <c r="MZ149" s="472"/>
      <c r="NA149" s="472"/>
    </row>
    <row r="150" spans="1:365" s="305" customFormat="1" x14ac:dyDescent="0.3">
      <c r="A150" s="485"/>
      <c r="B150" s="478">
        <v>40</v>
      </c>
      <c r="C150" s="443"/>
      <c r="D150" s="292">
        <f>RFR!$C49</f>
        <v>0</v>
      </c>
      <c r="E150" s="293">
        <f>RC_Summary!$D49</f>
        <v>0.25</v>
      </c>
      <c r="F150" s="293">
        <f>RC_Summary!$C49</f>
        <v>-0.2</v>
      </c>
      <c r="G150" s="294">
        <f t="shared" si="84"/>
        <v>0</v>
      </c>
      <c r="H150" s="294">
        <f t="shared" si="85"/>
        <v>0</v>
      </c>
      <c r="I150" s="391">
        <f t="shared" si="86"/>
        <v>0</v>
      </c>
      <c r="J150" s="391">
        <f t="shared" si="87"/>
        <v>0</v>
      </c>
      <c r="K150" s="69"/>
      <c r="L150" s="157">
        <v>40</v>
      </c>
      <c r="M150" s="443"/>
      <c r="N150" s="292">
        <f>IF(IF(ISBLANK(L$106),0,VLOOKUP(L150,RFR!$B$8:$I$108,VLOOKUP('Market Risk (Interest Rate_MD)'!L$106,RC_Summary!$F$18:$G$24,2,0),0))&lt;0,0,IF(ISBLANK(L$106),0,VLOOKUP(L150,RFR!$B$8:$I$108,VLOOKUP('Market Risk (Interest Rate_MD)'!$L$106,RC_Summary!$F$18:$G$24,2,0),0)))</f>
        <v>0</v>
      </c>
      <c r="O150" s="293">
        <f>RC_Summary!$D49</f>
        <v>0.25</v>
      </c>
      <c r="P150" s="293">
        <f>RC_Summary!$C49</f>
        <v>-0.2</v>
      </c>
      <c r="Q150" s="294">
        <f t="shared" si="88"/>
        <v>0</v>
      </c>
      <c r="R150" s="294">
        <f t="shared" si="89"/>
        <v>0</v>
      </c>
      <c r="S150" s="305">
        <f t="shared" si="90"/>
        <v>0</v>
      </c>
      <c r="T150" s="305">
        <f t="shared" si="91"/>
        <v>0</v>
      </c>
      <c r="U150" s="69"/>
      <c r="V150" s="157">
        <v>40</v>
      </c>
      <c r="W150" s="443"/>
      <c r="X150" s="292">
        <f>IF(IF(ISBLANK(V$106),0,VLOOKUP(V150,RFR!$B$8:$I$108,VLOOKUP('Market Risk (Interest Rate_MD)'!V$106,RC_Summary!$F$18:$G$24,2,0),0))&lt;0,0,IF(ISBLANK(V$106),0,VLOOKUP(V150,RFR!$B$8:$I$108,VLOOKUP('Market Risk (Interest Rate_MD)'!$L$106,RC_Summary!$F$18:$G$24,2,0),0)))</f>
        <v>0</v>
      </c>
      <c r="Y150" s="293">
        <f>RC_Summary!$D49</f>
        <v>0.25</v>
      </c>
      <c r="Z150" s="293">
        <f>RC_Summary!$C49</f>
        <v>-0.2</v>
      </c>
      <c r="AA150" s="294">
        <f t="shared" si="92"/>
        <v>0</v>
      </c>
      <c r="AB150" s="294">
        <f t="shared" si="93"/>
        <v>0</v>
      </c>
      <c r="AC150" s="305">
        <f t="shared" si="94"/>
        <v>0</v>
      </c>
      <c r="AD150" s="305">
        <f t="shared" si="95"/>
        <v>0</v>
      </c>
      <c r="AE150" s="69"/>
      <c r="AF150" s="157">
        <v>40</v>
      </c>
      <c r="AG150" s="443"/>
      <c r="AH150" s="292">
        <f>IF(IF(ISBLANK(AF$106),0,VLOOKUP(AF150,RFR!$B$8:$I$108,VLOOKUP('Market Risk (Interest Rate_MD)'!AF$106,RC_Summary!$F$18:$G$24,2,0),0))&lt;0,0,IF(ISBLANK(AF$106),0,VLOOKUP(AF150,RFR!$B$8:$I$108,VLOOKUP('Market Risk (Interest Rate_MD)'!$L$106,RC_Summary!$F$18:$G$24,2,0),0)))</f>
        <v>0</v>
      </c>
      <c r="AI150" s="293">
        <f>RC_Summary!$D49</f>
        <v>0.25</v>
      </c>
      <c r="AJ150" s="293">
        <f>RC_Summary!$C49</f>
        <v>-0.2</v>
      </c>
      <c r="AK150" s="294">
        <f t="shared" si="96"/>
        <v>0</v>
      </c>
      <c r="AL150" s="294">
        <f t="shared" si="97"/>
        <v>0</v>
      </c>
      <c r="AM150" s="305">
        <f t="shared" si="98"/>
        <v>0</v>
      </c>
      <c r="AN150" s="305">
        <f t="shared" si="99"/>
        <v>0</v>
      </c>
      <c r="AO150" s="69"/>
      <c r="AP150" s="157">
        <v>40</v>
      </c>
      <c r="AQ150" s="443"/>
      <c r="AR150" s="292">
        <f>IF(IF(ISBLANK(AP$106),0,VLOOKUP(AP150,RFR!$B$8:$I$108,VLOOKUP('Market Risk (Interest Rate_MD)'!AP$106,RC_Summary!$F$18:$G$24,2,0),0))&lt;0,0,IF(ISBLANK(AP$106),0,VLOOKUP(AP150,RFR!$B$8:$I$108,VLOOKUP('Market Risk (Interest Rate_MD)'!$L$106,RC_Summary!$F$18:$G$24,2,0),0)))</f>
        <v>0</v>
      </c>
      <c r="AS150" s="293">
        <f>RC_Summary!$D49</f>
        <v>0.25</v>
      </c>
      <c r="AT150" s="293">
        <f>RC_Summary!$C49</f>
        <v>-0.2</v>
      </c>
      <c r="AU150" s="294">
        <f t="shared" si="100"/>
        <v>0</v>
      </c>
      <c r="AV150" s="294">
        <f t="shared" si="101"/>
        <v>0</v>
      </c>
      <c r="AW150" s="305">
        <f t="shared" si="102"/>
        <v>0</v>
      </c>
      <c r="AX150" s="305">
        <f t="shared" si="103"/>
        <v>0</v>
      </c>
      <c r="AY150" s="69"/>
      <c r="AZ150" s="482">
        <v>40</v>
      </c>
      <c r="BA150" s="283"/>
      <c r="BB150" s="292">
        <f>IF(IF(ISBLANK(AZ$106),0,VLOOKUP(AZ150,RFR!$B$8:$I$108,VLOOKUP('Market Risk (Interest Rate_MD)'!AZ$106,RC_Summary!$F$18:$G$24,2,0),0))&lt;0,0,IF(ISBLANK(AZ$106),0,VLOOKUP(AZ150,RFR!$B$8:$I$108,VLOOKUP('Market Risk (Interest Rate_MD)'!$L$106,RC_Summary!$F$18:$G$24,2,0),0)))</f>
        <v>0</v>
      </c>
      <c r="BC150" s="293">
        <f>RC_Summary!$D49</f>
        <v>0.25</v>
      </c>
      <c r="BD150" s="293">
        <f>RC_Summary!$C49</f>
        <v>-0.2</v>
      </c>
      <c r="BE150" s="294">
        <f t="shared" si="104"/>
        <v>0</v>
      </c>
      <c r="BF150" s="294">
        <f t="shared" si="105"/>
        <v>0</v>
      </c>
      <c r="BG150" s="305">
        <f t="shared" si="106"/>
        <v>0</v>
      </c>
      <c r="BH150" s="305">
        <f t="shared" si="107"/>
        <v>0</v>
      </c>
      <c r="BI150" s="69"/>
      <c r="BJ150" s="157">
        <v>40</v>
      </c>
      <c r="BK150" s="283"/>
      <c r="BL150" s="292">
        <f>IF(IF(ISBLANK(BJ$106),0,VLOOKUP(BJ150,RFR!$B$8:$I$108,VLOOKUP('Market Risk (Interest Rate_MD)'!BJ$106,RC_Summary!$F$18:$G$24,2,0),0))&lt;0,0,IF(ISBLANK(BJ$106),0,VLOOKUP(BJ150,RFR!$B$8:$I$108,VLOOKUP('Market Risk (Interest Rate_MD)'!$L$106,RC_Summary!$F$18:$G$24,2,0),0)))</f>
        <v>0</v>
      </c>
      <c r="BM150" s="293">
        <f>RC_Summary!$D49</f>
        <v>0.25</v>
      </c>
      <c r="BN150" s="293">
        <f>RC_Summary!$C49</f>
        <v>-0.2</v>
      </c>
      <c r="BO150" s="294">
        <f t="shared" si="108"/>
        <v>0</v>
      </c>
      <c r="BP150" s="294">
        <f t="shared" si="109"/>
        <v>0</v>
      </c>
      <c r="BQ150" s="305">
        <f t="shared" si="110"/>
        <v>0</v>
      </c>
      <c r="BR150" s="305">
        <f t="shared" si="111"/>
        <v>0</v>
      </c>
      <c r="BS150" s="472"/>
      <c r="BT150" s="472"/>
      <c r="BU150" s="472"/>
      <c r="BV150" s="472"/>
      <c r="BW150" s="472"/>
      <c r="BX150" s="472"/>
      <c r="BY150" s="472"/>
      <c r="BZ150" s="472"/>
      <c r="CA150" s="472"/>
      <c r="CB150" s="472"/>
      <c r="CC150" s="472"/>
      <c r="CD150" s="472"/>
      <c r="CE150" s="472"/>
      <c r="CF150" s="472"/>
      <c r="CG150" s="472"/>
      <c r="CH150" s="472"/>
      <c r="CI150" s="472"/>
      <c r="CJ150" s="472"/>
      <c r="CK150" s="472"/>
      <c r="CL150" s="472"/>
      <c r="CM150" s="472"/>
      <c r="CN150" s="472"/>
      <c r="CO150" s="472"/>
      <c r="CP150" s="472"/>
      <c r="CQ150" s="472"/>
      <c r="CR150" s="472"/>
      <c r="CS150" s="472"/>
      <c r="CT150" s="472"/>
      <c r="CU150" s="472"/>
      <c r="CV150" s="472"/>
      <c r="CW150" s="472"/>
      <c r="CX150" s="472"/>
      <c r="CY150" s="472"/>
      <c r="CZ150" s="472"/>
      <c r="DA150" s="472"/>
      <c r="DB150" s="472"/>
      <c r="DC150" s="472"/>
      <c r="DD150" s="472"/>
      <c r="DE150" s="472"/>
      <c r="DF150" s="472"/>
      <c r="DG150" s="472"/>
      <c r="DH150" s="472"/>
      <c r="DI150" s="472"/>
      <c r="DJ150" s="472"/>
      <c r="DK150" s="472"/>
      <c r="DL150" s="472"/>
      <c r="DM150" s="472"/>
      <c r="DN150" s="472"/>
      <c r="DO150" s="472"/>
      <c r="DP150" s="472"/>
      <c r="DQ150" s="472"/>
      <c r="DR150" s="472"/>
      <c r="DS150" s="472"/>
      <c r="DT150" s="472"/>
      <c r="DU150" s="472"/>
      <c r="DV150" s="472"/>
      <c r="DW150" s="472"/>
      <c r="DX150" s="472"/>
      <c r="DY150" s="472"/>
      <c r="DZ150" s="472"/>
      <c r="EA150" s="472"/>
      <c r="EB150" s="472"/>
      <c r="EC150" s="472"/>
      <c r="ED150" s="472"/>
      <c r="EE150" s="472"/>
      <c r="EF150" s="472"/>
      <c r="EG150" s="472"/>
      <c r="EH150" s="472"/>
      <c r="EI150" s="472"/>
      <c r="EJ150" s="472"/>
      <c r="EK150" s="472"/>
      <c r="EL150" s="472"/>
      <c r="EM150" s="472"/>
      <c r="EN150" s="472"/>
      <c r="EO150" s="472"/>
      <c r="EP150" s="472"/>
      <c r="EQ150" s="472"/>
      <c r="ER150" s="472"/>
      <c r="ES150" s="472"/>
      <c r="ET150" s="472"/>
      <c r="EU150" s="472"/>
      <c r="EV150" s="472"/>
      <c r="EW150" s="472"/>
      <c r="EX150" s="472"/>
      <c r="EY150" s="472"/>
      <c r="EZ150" s="472"/>
      <c r="FA150" s="472"/>
      <c r="FB150" s="472"/>
      <c r="FC150" s="472"/>
      <c r="FD150" s="472"/>
      <c r="FE150" s="472"/>
      <c r="FF150" s="472"/>
      <c r="FG150" s="472"/>
      <c r="FH150" s="472"/>
      <c r="FI150" s="472"/>
      <c r="FJ150" s="472"/>
      <c r="FK150" s="472"/>
      <c r="FL150" s="472"/>
      <c r="FM150" s="472"/>
      <c r="FN150" s="472"/>
      <c r="FO150" s="472"/>
      <c r="FP150" s="472"/>
      <c r="FQ150" s="472"/>
      <c r="FR150" s="472"/>
      <c r="FS150" s="472"/>
      <c r="FT150" s="472"/>
      <c r="FU150" s="472"/>
      <c r="FV150" s="472"/>
      <c r="FW150" s="472"/>
      <c r="FX150" s="472"/>
      <c r="FY150" s="472"/>
      <c r="FZ150" s="472"/>
      <c r="GA150" s="472"/>
      <c r="GB150" s="472"/>
      <c r="GC150" s="472"/>
      <c r="GD150" s="472"/>
      <c r="GE150" s="472"/>
      <c r="GF150" s="472"/>
      <c r="GG150" s="472"/>
      <c r="GH150" s="472"/>
      <c r="GI150" s="472"/>
      <c r="GJ150" s="472"/>
      <c r="GK150" s="472"/>
      <c r="GL150" s="472"/>
      <c r="GM150" s="472"/>
      <c r="GN150" s="472"/>
      <c r="GO150" s="472"/>
      <c r="GP150" s="472"/>
      <c r="GQ150" s="472"/>
      <c r="GR150" s="472"/>
      <c r="GS150" s="472"/>
      <c r="GT150" s="472"/>
      <c r="GU150" s="472"/>
      <c r="GV150" s="472"/>
      <c r="GW150" s="472"/>
      <c r="GX150" s="472"/>
      <c r="GY150" s="472"/>
      <c r="GZ150" s="472"/>
      <c r="HA150" s="472"/>
      <c r="HB150" s="472"/>
      <c r="HC150" s="472"/>
      <c r="HD150" s="472"/>
      <c r="HE150" s="472"/>
      <c r="HF150" s="472"/>
      <c r="HG150" s="472"/>
      <c r="HH150" s="472"/>
      <c r="HI150" s="472"/>
      <c r="HJ150" s="472"/>
      <c r="HK150" s="472"/>
      <c r="HL150" s="472"/>
      <c r="HM150" s="472"/>
      <c r="HN150" s="472"/>
      <c r="HO150" s="472"/>
      <c r="HP150" s="472"/>
      <c r="HQ150" s="472"/>
      <c r="HR150" s="472"/>
      <c r="HS150" s="472"/>
      <c r="HT150" s="472"/>
      <c r="HU150" s="472"/>
      <c r="HV150" s="472"/>
      <c r="HW150" s="472"/>
      <c r="HX150" s="472"/>
      <c r="HY150" s="472"/>
      <c r="HZ150" s="472"/>
      <c r="IA150" s="472"/>
      <c r="IB150" s="472"/>
      <c r="IC150" s="472"/>
      <c r="ID150" s="472"/>
      <c r="IE150" s="472"/>
      <c r="IF150" s="472"/>
      <c r="IG150" s="472"/>
      <c r="IH150" s="472"/>
      <c r="II150" s="472"/>
      <c r="IJ150" s="472"/>
      <c r="IK150" s="472"/>
      <c r="IL150" s="472"/>
      <c r="IM150" s="472"/>
      <c r="IN150" s="472"/>
      <c r="IO150" s="472"/>
      <c r="IP150" s="472"/>
      <c r="IQ150" s="472"/>
      <c r="IR150" s="472"/>
      <c r="IS150" s="472"/>
      <c r="IT150" s="472"/>
      <c r="IU150" s="472"/>
      <c r="IV150" s="472"/>
      <c r="IW150" s="472"/>
      <c r="IX150" s="472"/>
      <c r="IY150" s="472"/>
      <c r="IZ150" s="472"/>
      <c r="JA150" s="472"/>
      <c r="JB150" s="472"/>
      <c r="JC150" s="472"/>
      <c r="JD150" s="472"/>
      <c r="JE150" s="472"/>
      <c r="JF150" s="472"/>
      <c r="JG150" s="472"/>
      <c r="JH150" s="472"/>
      <c r="JI150" s="472"/>
      <c r="JJ150" s="472"/>
      <c r="JK150" s="472"/>
      <c r="JL150" s="472"/>
      <c r="JM150" s="472"/>
      <c r="JN150" s="472"/>
      <c r="JO150" s="472"/>
      <c r="JP150" s="472"/>
      <c r="JQ150" s="472"/>
      <c r="JR150" s="472"/>
      <c r="JS150" s="472"/>
      <c r="JT150" s="472"/>
      <c r="JU150" s="472"/>
      <c r="JV150" s="472"/>
      <c r="JW150" s="472"/>
      <c r="JX150" s="472"/>
      <c r="JY150" s="472"/>
      <c r="JZ150" s="472"/>
      <c r="KA150" s="472"/>
      <c r="KB150" s="472"/>
      <c r="KC150" s="472"/>
      <c r="KD150" s="472"/>
      <c r="KE150" s="472"/>
      <c r="KF150" s="472"/>
      <c r="KG150" s="472"/>
      <c r="KH150" s="472"/>
      <c r="KI150" s="472"/>
      <c r="KJ150" s="472"/>
      <c r="KK150" s="472"/>
      <c r="KL150" s="472"/>
      <c r="KM150" s="472"/>
      <c r="KN150" s="472"/>
      <c r="KO150" s="472"/>
      <c r="KP150" s="472"/>
      <c r="KQ150" s="472"/>
      <c r="KR150" s="472"/>
      <c r="KS150" s="472"/>
      <c r="KT150" s="472"/>
      <c r="KU150" s="472"/>
      <c r="KV150" s="472"/>
      <c r="KW150" s="472"/>
      <c r="KX150" s="472"/>
      <c r="KY150" s="472"/>
      <c r="KZ150" s="472"/>
      <c r="LA150" s="472"/>
      <c r="LB150" s="472"/>
      <c r="LC150" s="472"/>
      <c r="LD150" s="472"/>
      <c r="LE150" s="472"/>
      <c r="LF150" s="472"/>
      <c r="LG150" s="472"/>
      <c r="LH150" s="472"/>
      <c r="LI150" s="472"/>
      <c r="LJ150" s="472"/>
      <c r="LK150" s="472"/>
      <c r="LL150" s="472"/>
      <c r="LM150" s="472"/>
      <c r="LN150" s="472"/>
      <c r="LO150" s="472"/>
      <c r="LP150" s="472"/>
      <c r="LQ150" s="472"/>
      <c r="LR150" s="472"/>
      <c r="LS150" s="472"/>
      <c r="LT150" s="472"/>
      <c r="LU150" s="472"/>
      <c r="LV150" s="472"/>
      <c r="LW150" s="472"/>
      <c r="LX150" s="472"/>
      <c r="LY150" s="472"/>
      <c r="LZ150" s="472"/>
      <c r="MA150" s="472"/>
      <c r="MB150" s="472"/>
      <c r="MC150" s="472"/>
      <c r="MD150" s="472"/>
      <c r="ME150" s="472"/>
      <c r="MF150" s="472"/>
      <c r="MG150" s="472"/>
      <c r="MH150" s="472"/>
      <c r="MI150" s="472"/>
      <c r="MJ150" s="472"/>
      <c r="MK150" s="472"/>
      <c r="ML150" s="472"/>
      <c r="MM150" s="472"/>
      <c r="MN150" s="472"/>
      <c r="MO150" s="472"/>
      <c r="MP150" s="472"/>
      <c r="MQ150" s="472"/>
      <c r="MR150" s="472"/>
      <c r="MS150" s="472"/>
      <c r="MT150" s="472"/>
      <c r="MU150" s="472"/>
      <c r="MV150" s="472"/>
      <c r="MW150" s="472"/>
      <c r="MX150" s="472"/>
      <c r="MY150" s="472"/>
      <c r="MZ150" s="472"/>
      <c r="NA150" s="472"/>
    </row>
    <row r="151" spans="1:365" s="305" customFormat="1" x14ac:dyDescent="0.3">
      <c r="A151" s="129"/>
      <c r="B151" s="158" t="s">
        <v>305</v>
      </c>
      <c r="C151" s="305">
        <f>SUM(C109:C150)</f>
        <v>0</v>
      </c>
      <c r="D151" s="628"/>
      <c r="E151" s="629"/>
      <c r="F151" s="629"/>
      <c r="G151" s="629"/>
      <c r="H151" s="630"/>
      <c r="I151" s="305">
        <f>SUM(I109:I150)</f>
        <v>0</v>
      </c>
      <c r="J151" s="305">
        <f>SUM(J109:J150)</f>
        <v>0</v>
      </c>
      <c r="K151" s="129"/>
      <c r="L151" s="158" t="s">
        <v>305</v>
      </c>
      <c r="M151" s="305">
        <f>SUM(M109:M150)</f>
        <v>0</v>
      </c>
      <c r="N151" s="628"/>
      <c r="O151" s="629"/>
      <c r="P151" s="629"/>
      <c r="Q151" s="629"/>
      <c r="R151" s="630"/>
      <c r="S151" s="305">
        <f>SUM(S109:S150)</f>
        <v>0</v>
      </c>
      <c r="T151" s="305">
        <f>SUM(T109:T150)</f>
        <v>0</v>
      </c>
      <c r="U151" s="129"/>
      <c r="V151" s="158" t="s">
        <v>305</v>
      </c>
      <c r="W151" s="305">
        <f>SUM(W109:W150)</f>
        <v>0</v>
      </c>
      <c r="X151" s="628"/>
      <c r="Y151" s="629"/>
      <c r="Z151" s="629"/>
      <c r="AA151" s="629"/>
      <c r="AB151" s="630"/>
      <c r="AC151" s="305">
        <f>SUM(AC109:AC150)</f>
        <v>0</v>
      </c>
      <c r="AD151" s="305">
        <f>SUM(AD109:AD150)</f>
        <v>0</v>
      </c>
      <c r="AE151" s="129"/>
      <c r="AF151" s="158" t="s">
        <v>305</v>
      </c>
      <c r="AG151" s="305">
        <f>SUM(AG109:AG150)</f>
        <v>0</v>
      </c>
      <c r="AH151" s="628"/>
      <c r="AI151" s="629"/>
      <c r="AJ151" s="629"/>
      <c r="AK151" s="629"/>
      <c r="AL151" s="630"/>
      <c r="AM151" s="305">
        <f>SUM(AM109:AM150)</f>
        <v>0</v>
      </c>
      <c r="AN151" s="305">
        <f>SUM(AN109:AN150)</f>
        <v>0</v>
      </c>
      <c r="AO151" s="129"/>
      <c r="AP151" s="158" t="s">
        <v>305</v>
      </c>
      <c r="AQ151" s="305">
        <f>SUM(AQ109:AQ150)</f>
        <v>0</v>
      </c>
      <c r="AR151" s="628"/>
      <c r="AS151" s="629"/>
      <c r="AT151" s="629"/>
      <c r="AU151" s="629"/>
      <c r="AV151" s="630"/>
      <c r="AW151" s="305">
        <f>SUM(AW109:AW150)</f>
        <v>0</v>
      </c>
      <c r="AX151" s="305">
        <f>SUM(AX109:AX150)</f>
        <v>0</v>
      </c>
      <c r="AY151" s="129"/>
      <c r="AZ151" s="158" t="s">
        <v>305</v>
      </c>
      <c r="BA151" s="391">
        <f>SUM(BA109:BA150)</f>
        <v>0</v>
      </c>
      <c r="BB151" s="628"/>
      <c r="BC151" s="629"/>
      <c r="BD151" s="629"/>
      <c r="BE151" s="629"/>
      <c r="BF151" s="630"/>
      <c r="BG151" s="305">
        <f>SUM(BG109:BG150)</f>
        <v>0</v>
      </c>
      <c r="BH151" s="305">
        <f>SUM(BH109:BH150)</f>
        <v>0</v>
      </c>
      <c r="BI151" s="129"/>
      <c r="BJ151" s="158" t="s">
        <v>305</v>
      </c>
      <c r="BK151" s="305">
        <f>SUM(BK109:BK150)</f>
        <v>0</v>
      </c>
      <c r="BL151" s="628"/>
      <c r="BM151" s="629"/>
      <c r="BN151" s="629"/>
      <c r="BO151" s="629"/>
      <c r="BP151" s="630"/>
      <c r="BQ151" s="305">
        <f>SUM(BQ109:BQ150)</f>
        <v>0</v>
      </c>
      <c r="BR151" s="480">
        <f>SUM(BR109:BR150)</f>
        <v>0</v>
      </c>
      <c r="BS151" s="472"/>
      <c r="BT151" s="472"/>
      <c r="BU151" s="472"/>
      <c r="BV151" s="472"/>
      <c r="BW151" s="472"/>
      <c r="BX151" s="472"/>
      <c r="BY151" s="472"/>
      <c r="BZ151" s="472"/>
      <c r="CA151" s="472"/>
      <c r="CB151" s="472"/>
      <c r="CC151" s="472"/>
      <c r="CD151" s="472"/>
      <c r="CE151" s="472"/>
      <c r="CF151" s="472"/>
      <c r="CG151" s="472"/>
      <c r="CH151" s="472"/>
      <c r="CI151" s="472"/>
      <c r="CJ151" s="472"/>
      <c r="CK151" s="472"/>
      <c r="CL151" s="472"/>
      <c r="CM151" s="472"/>
      <c r="CN151" s="472"/>
      <c r="CO151" s="472"/>
      <c r="CP151" s="472"/>
      <c r="CQ151" s="472"/>
      <c r="CR151" s="472"/>
      <c r="CS151" s="472"/>
      <c r="CT151" s="472"/>
      <c r="CU151" s="472"/>
      <c r="CV151" s="472"/>
      <c r="CW151" s="472"/>
      <c r="CX151" s="472"/>
      <c r="CY151" s="472"/>
      <c r="CZ151" s="472"/>
      <c r="DA151" s="472"/>
      <c r="DB151" s="472"/>
      <c r="DC151" s="472"/>
      <c r="DD151" s="472"/>
      <c r="DE151" s="472"/>
      <c r="DF151" s="472"/>
      <c r="DG151" s="472"/>
      <c r="DH151" s="472"/>
      <c r="DI151" s="472"/>
      <c r="DJ151" s="472"/>
      <c r="DK151" s="472"/>
      <c r="DL151" s="472"/>
      <c r="DM151" s="472"/>
      <c r="DN151" s="472"/>
      <c r="DO151" s="472"/>
      <c r="DP151" s="472"/>
      <c r="DQ151" s="472"/>
      <c r="DR151" s="472"/>
      <c r="DS151" s="472"/>
      <c r="DT151" s="472"/>
      <c r="DU151" s="472"/>
      <c r="DV151" s="472"/>
      <c r="DW151" s="472"/>
      <c r="DX151" s="472"/>
      <c r="DY151" s="472"/>
      <c r="DZ151" s="472"/>
      <c r="EA151" s="472"/>
      <c r="EB151" s="472"/>
      <c r="EC151" s="472"/>
      <c r="ED151" s="472"/>
      <c r="EE151" s="472"/>
      <c r="EF151" s="472"/>
      <c r="EG151" s="472"/>
      <c r="EH151" s="472"/>
      <c r="EI151" s="472"/>
      <c r="EJ151" s="472"/>
      <c r="EK151" s="472"/>
      <c r="EL151" s="472"/>
      <c r="EM151" s="472"/>
      <c r="EN151" s="472"/>
      <c r="EO151" s="472"/>
      <c r="EP151" s="472"/>
      <c r="EQ151" s="472"/>
      <c r="ER151" s="472"/>
      <c r="ES151" s="472"/>
      <c r="ET151" s="472"/>
      <c r="EU151" s="472"/>
      <c r="EV151" s="472"/>
      <c r="EW151" s="472"/>
      <c r="EX151" s="472"/>
      <c r="EY151" s="472"/>
      <c r="EZ151" s="472"/>
      <c r="FA151" s="472"/>
      <c r="FB151" s="472"/>
      <c r="FC151" s="472"/>
      <c r="FD151" s="472"/>
      <c r="FE151" s="472"/>
      <c r="FF151" s="472"/>
      <c r="FG151" s="472"/>
      <c r="FH151" s="472"/>
      <c r="FI151" s="472"/>
      <c r="FJ151" s="472"/>
      <c r="FK151" s="472"/>
      <c r="FL151" s="472"/>
      <c r="FM151" s="472"/>
      <c r="FN151" s="472"/>
      <c r="FO151" s="472"/>
      <c r="FP151" s="472"/>
      <c r="FQ151" s="472"/>
      <c r="FR151" s="472"/>
      <c r="FS151" s="472"/>
      <c r="FT151" s="472"/>
      <c r="FU151" s="472"/>
      <c r="FV151" s="472"/>
      <c r="FW151" s="472"/>
      <c r="FX151" s="472"/>
      <c r="FY151" s="472"/>
      <c r="FZ151" s="472"/>
      <c r="GA151" s="472"/>
      <c r="GB151" s="472"/>
      <c r="GC151" s="472"/>
      <c r="GD151" s="472"/>
      <c r="GE151" s="472"/>
      <c r="GF151" s="472"/>
      <c r="GG151" s="472"/>
      <c r="GH151" s="472"/>
      <c r="GI151" s="472"/>
      <c r="GJ151" s="472"/>
      <c r="GK151" s="472"/>
      <c r="GL151" s="472"/>
      <c r="GM151" s="472"/>
      <c r="GN151" s="472"/>
      <c r="GO151" s="472"/>
      <c r="GP151" s="472"/>
      <c r="GQ151" s="472"/>
      <c r="GR151" s="472"/>
      <c r="GS151" s="472"/>
      <c r="GT151" s="472"/>
      <c r="GU151" s="472"/>
      <c r="GV151" s="472"/>
      <c r="GW151" s="472"/>
      <c r="GX151" s="472"/>
      <c r="GY151" s="472"/>
      <c r="GZ151" s="472"/>
      <c r="HA151" s="472"/>
      <c r="HB151" s="472"/>
      <c r="HC151" s="472"/>
      <c r="HD151" s="472"/>
      <c r="HE151" s="472"/>
      <c r="HF151" s="472"/>
      <c r="HG151" s="472"/>
      <c r="HH151" s="472"/>
      <c r="HI151" s="472"/>
      <c r="HJ151" s="472"/>
      <c r="HK151" s="472"/>
      <c r="HL151" s="472"/>
      <c r="HM151" s="472"/>
      <c r="HN151" s="472"/>
      <c r="HO151" s="472"/>
      <c r="HP151" s="472"/>
      <c r="HQ151" s="472"/>
      <c r="HR151" s="472"/>
      <c r="HS151" s="472"/>
      <c r="HT151" s="472"/>
      <c r="HU151" s="472"/>
      <c r="HV151" s="472"/>
      <c r="HW151" s="472"/>
      <c r="HX151" s="472"/>
      <c r="HY151" s="472"/>
      <c r="HZ151" s="472"/>
      <c r="IA151" s="472"/>
      <c r="IB151" s="472"/>
      <c r="IC151" s="472"/>
      <c r="ID151" s="472"/>
      <c r="IE151" s="472"/>
      <c r="IF151" s="472"/>
      <c r="IG151" s="472"/>
      <c r="IH151" s="472"/>
      <c r="II151" s="472"/>
      <c r="IJ151" s="472"/>
      <c r="IK151" s="472"/>
      <c r="IL151" s="472"/>
      <c r="IM151" s="472"/>
      <c r="IN151" s="472"/>
      <c r="IO151" s="472"/>
      <c r="IP151" s="472"/>
      <c r="IQ151" s="472"/>
      <c r="IR151" s="472"/>
      <c r="IS151" s="472"/>
      <c r="IT151" s="472"/>
      <c r="IU151" s="472"/>
      <c r="IV151" s="472"/>
      <c r="IW151" s="472"/>
      <c r="IX151" s="472"/>
      <c r="IY151" s="472"/>
      <c r="IZ151" s="472"/>
      <c r="JA151" s="472"/>
      <c r="JB151" s="472"/>
      <c r="JC151" s="472"/>
      <c r="JD151" s="472"/>
      <c r="JE151" s="472"/>
      <c r="JF151" s="472"/>
      <c r="JG151" s="472"/>
      <c r="JH151" s="472"/>
      <c r="JI151" s="472"/>
      <c r="JJ151" s="472"/>
      <c r="JK151" s="472"/>
      <c r="JL151" s="472"/>
      <c r="JM151" s="472"/>
      <c r="JN151" s="472"/>
      <c r="JO151" s="472"/>
      <c r="JP151" s="472"/>
      <c r="JQ151" s="472"/>
      <c r="JR151" s="472"/>
      <c r="JS151" s="472"/>
      <c r="JT151" s="472"/>
      <c r="JU151" s="472"/>
      <c r="JV151" s="472"/>
      <c r="JW151" s="472"/>
      <c r="JX151" s="472"/>
      <c r="JY151" s="472"/>
      <c r="JZ151" s="472"/>
      <c r="KA151" s="472"/>
      <c r="KB151" s="472"/>
      <c r="KC151" s="472"/>
      <c r="KD151" s="472"/>
      <c r="KE151" s="472"/>
      <c r="KF151" s="472"/>
      <c r="KG151" s="472"/>
      <c r="KH151" s="472"/>
      <c r="KI151" s="472"/>
      <c r="KJ151" s="472"/>
      <c r="KK151" s="472"/>
      <c r="KL151" s="472"/>
      <c r="KM151" s="472"/>
      <c r="KN151" s="472"/>
      <c r="KO151" s="472"/>
      <c r="KP151" s="472"/>
      <c r="KQ151" s="472"/>
      <c r="KR151" s="472"/>
      <c r="KS151" s="472"/>
      <c r="KT151" s="472"/>
      <c r="KU151" s="472"/>
      <c r="KV151" s="472"/>
      <c r="KW151" s="472"/>
      <c r="KX151" s="472"/>
      <c r="KY151" s="472"/>
      <c r="KZ151" s="472"/>
      <c r="LA151" s="472"/>
      <c r="LB151" s="472"/>
      <c r="LC151" s="472"/>
      <c r="LD151" s="472"/>
      <c r="LE151" s="472"/>
      <c r="LF151" s="472"/>
      <c r="LG151" s="472"/>
      <c r="LH151" s="472"/>
      <c r="LI151" s="472"/>
      <c r="LJ151" s="472"/>
      <c r="LK151" s="472"/>
      <c r="LL151" s="472"/>
      <c r="LM151" s="472"/>
      <c r="LN151" s="472"/>
      <c r="LO151" s="472"/>
      <c r="LP151" s="472"/>
      <c r="LQ151" s="472"/>
      <c r="LR151" s="472"/>
      <c r="LS151" s="472"/>
      <c r="LT151" s="472"/>
      <c r="LU151" s="472"/>
      <c r="LV151" s="472"/>
      <c r="LW151" s="472"/>
      <c r="LX151" s="472"/>
      <c r="LY151" s="472"/>
      <c r="LZ151" s="472"/>
      <c r="MA151" s="472"/>
      <c r="MB151" s="472"/>
      <c r="MC151" s="472"/>
      <c r="MD151" s="472"/>
      <c r="ME151" s="472"/>
      <c r="MF151" s="472"/>
      <c r="MG151" s="472"/>
      <c r="MH151" s="472"/>
      <c r="MI151" s="472"/>
      <c r="MJ151" s="472"/>
      <c r="MK151" s="472"/>
      <c r="ML151" s="472"/>
      <c r="MM151" s="472"/>
      <c r="MN151" s="472"/>
      <c r="MO151" s="472"/>
      <c r="MP151" s="472"/>
      <c r="MQ151" s="472"/>
      <c r="MR151" s="472"/>
      <c r="MS151" s="472"/>
      <c r="MT151" s="472"/>
      <c r="MU151" s="472"/>
      <c r="MV151" s="472"/>
      <c r="MW151" s="472"/>
      <c r="MX151" s="472"/>
      <c r="MY151" s="472"/>
      <c r="MZ151" s="472"/>
      <c r="NA151" s="472"/>
    </row>
    <row r="153" spans="1:365" ht="39" x14ac:dyDescent="0.3">
      <c r="B153" s="280"/>
      <c r="C153" s="281" t="s">
        <v>360</v>
      </c>
      <c r="D153" s="282" t="s">
        <v>361</v>
      </c>
    </row>
    <row r="154" spans="1:365" x14ac:dyDescent="0.3">
      <c r="B154" s="280" t="s">
        <v>341</v>
      </c>
      <c r="C154" s="309">
        <f>SUM(J151,T151,AD151,AN151,AX151,BH151,BR151)</f>
        <v>0</v>
      </c>
      <c r="D154" s="309">
        <f>SUM(I151,S151,AC151,AM151,AW151,BG151,BQ151)</f>
        <v>0</v>
      </c>
    </row>
    <row r="155" spans="1:365" x14ac:dyDescent="0.3">
      <c r="B155" s="280" t="s">
        <v>362</v>
      </c>
      <c r="C155" s="309">
        <f>IF(H103=0,0,H103-G103)</f>
        <v>0</v>
      </c>
      <c r="D155" s="309">
        <f>IF(I103=0,0,I103-G103)</f>
        <v>0</v>
      </c>
    </row>
    <row r="156" spans="1:365" x14ac:dyDescent="0.3">
      <c r="B156" s="280" t="s">
        <v>363</v>
      </c>
      <c r="C156" s="309">
        <f>C154-C155</f>
        <v>0</v>
      </c>
      <c r="D156" s="309">
        <f>D154-D155</f>
        <v>0</v>
      </c>
    </row>
    <row r="157" spans="1:365" x14ac:dyDescent="0.3">
      <c r="B157" s="280" t="s">
        <v>251</v>
      </c>
      <c r="C157" s="614">
        <f>IF(AND(C156&gt;0,D156&gt;0),0,ABS(MIN(C156:D156)))</f>
        <v>0</v>
      </c>
      <c r="D157" s="615"/>
    </row>
  </sheetData>
  <sheetProtection algorithmName="SHA-512" hashValue="IgrxS2i9/W3pjDASSl7wvA18zn8NUYS+Acho3AZqL0IihCcj37/8YBJLw4WlKwf/NSrSqPyQNElWWtPTfsOM4g==" saltValue="q7ptiGPBdMxAzc2WEi3AJQ==" spinCount="100000" sheet="1" objects="1" scenarios="1" selectLockedCells="1"/>
  <mergeCells count="117">
    <mergeCell ref="AK107:AL107"/>
    <mergeCell ref="AM107:AN107"/>
    <mergeCell ref="AP107:AP108"/>
    <mergeCell ref="AR107:AR108"/>
    <mergeCell ref="AS107:AT107"/>
    <mergeCell ref="AU107:AV107"/>
    <mergeCell ref="AW107:AX107"/>
    <mergeCell ref="H14:I15"/>
    <mergeCell ref="S107:T107"/>
    <mergeCell ref="V107:V108"/>
    <mergeCell ref="X107:X108"/>
    <mergeCell ref="Y107:Z107"/>
    <mergeCell ref="AA107:AB107"/>
    <mergeCell ref="AC107:AD107"/>
    <mergeCell ref="AF107:AF108"/>
    <mergeCell ref="AH107:AH108"/>
    <mergeCell ref="AI107:AJ107"/>
    <mergeCell ref="AW32:AX32"/>
    <mergeCell ref="AM32:AN32"/>
    <mergeCell ref="AP32:AP33"/>
    <mergeCell ref="AR32:AR33"/>
    <mergeCell ref="AS32:AT32"/>
    <mergeCell ref="AU32:AV32"/>
    <mergeCell ref="AC32:AD32"/>
    <mergeCell ref="B107:B108"/>
    <mergeCell ref="D107:D108"/>
    <mergeCell ref="E107:F107"/>
    <mergeCell ref="G107:H107"/>
    <mergeCell ref="I107:J107"/>
    <mergeCell ref="L107:L108"/>
    <mergeCell ref="N107:N108"/>
    <mergeCell ref="O107:P107"/>
    <mergeCell ref="Q107:R107"/>
    <mergeCell ref="AF32:AF33"/>
    <mergeCell ref="AH32:AH33"/>
    <mergeCell ref="AI32:AJ32"/>
    <mergeCell ref="AK32:AL32"/>
    <mergeCell ref="V32:V33"/>
    <mergeCell ref="X32:X33"/>
    <mergeCell ref="Y32:Z32"/>
    <mergeCell ref="AA32:AB32"/>
    <mergeCell ref="I32:J32"/>
    <mergeCell ref="L32:L33"/>
    <mergeCell ref="N32:N33"/>
    <mergeCell ref="O32:P32"/>
    <mergeCell ref="Q32:R32"/>
    <mergeCell ref="S32:T32"/>
    <mergeCell ref="BQ32:BR32"/>
    <mergeCell ref="AZ107:AZ108"/>
    <mergeCell ref="BB107:BB108"/>
    <mergeCell ref="BC107:BD107"/>
    <mergeCell ref="BE107:BF107"/>
    <mergeCell ref="BG107:BH107"/>
    <mergeCell ref="BJ107:BJ108"/>
    <mergeCell ref="BL107:BL108"/>
    <mergeCell ref="BM107:BN107"/>
    <mergeCell ref="BO107:BP107"/>
    <mergeCell ref="BQ107:BR107"/>
    <mergeCell ref="BJ32:BJ33"/>
    <mergeCell ref="BL32:BL33"/>
    <mergeCell ref="BM32:BN32"/>
    <mergeCell ref="BO32:BP32"/>
    <mergeCell ref="AZ32:AZ33"/>
    <mergeCell ref="BB32:BB33"/>
    <mergeCell ref="BC32:BD32"/>
    <mergeCell ref="BE32:BF32"/>
    <mergeCell ref="BG32:BH32"/>
    <mergeCell ref="B92:D92"/>
    <mergeCell ref="B93:D93"/>
    <mergeCell ref="B94:D94"/>
    <mergeCell ref="B95:D95"/>
    <mergeCell ref="B19:D19"/>
    <mergeCell ref="B20:D20"/>
    <mergeCell ref="B21:D21"/>
    <mergeCell ref="B22:D22"/>
    <mergeCell ref="B23:D23"/>
    <mergeCell ref="B32:B33"/>
    <mergeCell ref="D32:D33"/>
    <mergeCell ref="I89:I91"/>
    <mergeCell ref="B17:D17"/>
    <mergeCell ref="B18:D18"/>
    <mergeCell ref="B25:D25"/>
    <mergeCell ref="B26:D26"/>
    <mergeCell ref="B27:D27"/>
    <mergeCell ref="B28:D28"/>
    <mergeCell ref="B24:D24"/>
    <mergeCell ref="E14:G15"/>
    <mergeCell ref="B89:D91"/>
    <mergeCell ref="E89:G90"/>
    <mergeCell ref="H89:H91"/>
    <mergeCell ref="B14:D16"/>
    <mergeCell ref="E32:F32"/>
    <mergeCell ref="G32:H32"/>
    <mergeCell ref="BL151:BP151"/>
    <mergeCell ref="C157:D157"/>
    <mergeCell ref="N151:R151"/>
    <mergeCell ref="X151:AB151"/>
    <mergeCell ref="AH151:AL151"/>
    <mergeCell ref="AR151:AV151"/>
    <mergeCell ref="BB151:BF151"/>
    <mergeCell ref="D76:H76"/>
    <mergeCell ref="N76:R76"/>
    <mergeCell ref="X76:AB76"/>
    <mergeCell ref="AH76:AL76"/>
    <mergeCell ref="AR76:AV76"/>
    <mergeCell ref="BB76:BF76"/>
    <mergeCell ref="BL76:BP76"/>
    <mergeCell ref="D151:H151"/>
    <mergeCell ref="B101:D101"/>
    <mergeCell ref="B102:D102"/>
    <mergeCell ref="B103:D103"/>
    <mergeCell ref="C82:D82"/>
    <mergeCell ref="B96:D96"/>
    <mergeCell ref="B97:D97"/>
    <mergeCell ref="B98:D98"/>
    <mergeCell ref="B99:D99"/>
    <mergeCell ref="B100:D100"/>
  </mergeCells>
  <pageMargins left="0.7" right="0.7" top="0.75" bottom="0.75" header="0.3" footer="0.3"/>
  <pageSetup scale="35" orientation="landscape" r:id="rId1"/>
  <rowBreaks count="2" manualBreakCount="2">
    <brk id="29" max="69" man="1"/>
    <brk id="84" max="16383" man="1"/>
  </rowBreaks>
  <colBreaks count="4" manualBreakCount="4">
    <brk id="11" max="156" man="1"/>
    <brk id="21" max="1048575" man="1"/>
    <brk id="41" max="1048575" man="1"/>
    <brk id="51" max="156" man="1"/>
  </colBreaks>
  <extLst>
    <ext xmlns:x14="http://schemas.microsoft.com/office/spreadsheetml/2009/9/main" uri="{78C0D931-6437-407d-A8EE-F0AAD7539E65}">
      <x14:conditionalFormattings>
        <x14:conditionalFormatting xmlns:xm="http://schemas.microsoft.com/office/excel/2006/main">
          <x14:cfRule type="expression" priority="5" id="{A3F88525-E3DD-4EDA-A0DB-8507CAFC057B}">
            <xm:f>'Company Details'!$C$12="Conventional Insurer"</xm:f>
            <x14:dxf>
              <font>
                <color theme="0"/>
              </font>
              <fill>
                <patternFill>
                  <bgColor theme="0"/>
                </patternFill>
              </fill>
              <border>
                <left/>
                <right/>
                <top/>
                <bottom/>
                <vertical/>
                <horizontal/>
              </border>
            </x14:dxf>
          </x14:cfRule>
          <xm:sqref>A87:BR150 BS87:XFD152 A151 K151 U151 AE151 AO151 AY151 BI151 A152:BR152</xm:sqref>
        </x14:conditionalFormatting>
        <x14:conditionalFormatting xmlns:xm="http://schemas.microsoft.com/office/excel/2006/main">
          <x14:cfRule type="expression" priority="1" id="{A7600DF6-539A-4E2A-BC3E-4E2D614C14CA}">
            <xm:f>'Company Details'!$C$13="Life Insurer"</xm:f>
            <x14:dxf>
              <font>
                <color theme="0" tint="-0.24994659260841701"/>
              </font>
              <fill>
                <patternFill>
                  <bgColor theme="0" tint="-0.24994659260841701"/>
                </patternFill>
              </fill>
              <border>
                <left/>
                <right/>
                <top/>
                <bottom/>
                <vertical/>
                <horizontal/>
              </border>
            </x14:dxf>
          </x14:cfRule>
          <x14:cfRule type="expression" priority="2" id="{96479986-E699-4CAE-9159-D54C1C6633AF}">
            <xm:f>'Company Details'!$C$13="Family Takaful"</xm:f>
            <x14:dxf>
              <font>
                <color theme="0" tint="-0.24994659260841701"/>
              </font>
              <fill>
                <patternFill>
                  <bgColor theme="0" tint="-0.24994659260841701"/>
                </patternFill>
              </fill>
              <border>
                <left/>
                <right/>
                <top/>
                <bottom/>
                <vertical/>
                <horizontal/>
              </border>
            </x14:dxf>
          </x14:cfRule>
          <xm:sqref>A1:XFD1048576</xm:sqref>
        </x14:conditionalFormatting>
        <x14:conditionalFormatting xmlns:xm="http://schemas.microsoft.com/office/excel/2006/main">
          <x14:cfRule type="expression" priority="4" id="{0B6A5778-EB71-4C11-921F-A4C1E89AC5EA}">
            <xm:f>'Company Details'!$C$12="Conventional Insurer"</xm:f>
            <x14:dxf>
              <font>
                <color theme="0"/>
              </font>
              <fill>
                <patternFill>
                  <bgColor theme="0"/>
                </patternFill>
              </fill>
              <border>
                <left/>
                <right/>
                <top/>
                <bottom style="thin">
                  <color auto="1"/>
                </bottom>
                <vertical/>
                <horizontal/>
              </border>
            </x14:dxf>
          </x14:cfRule>
          <xm:sqref>C6</xm:sqref>
        </x14:conditionalFormatting>
        <x14:conditionalFormatting xmlns:xm="http://schemas.microsoft.com/office/excel/2006/main">
          <x14:cfRule type="expression" priority="3" id="{CD93580F-0CAB-47D2-BFA1-7F49952988F6}">
            <xm:f>'Company Details'!$C$12="Takaful Operator"</xm:f>
            <x14:dxf>
              <font>
                <color theme="1"/>
              </font>
              <fill>
                <patternFill>
                  <bgColor theme="1"/>
                </patternFill>
              </fill>
              <border>
                <left style="thin">
                  <color auto="1"/>
                </left>
                <right style="thin">
                  <color auto="1"/>
                </right>
                <top style="thin">
                  <color auto="1"/>
                </top>
                <bottom style="thin">
                  <color auto="1"/>
                </bottom>
                <vertical/>
                <horizontal/>
              </border>
            </x14:dxf>
          </x14:cfRule>
          <xm:sqref>E16:E28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RC_Summary!$F$19:$F$24</xm:f>
          </x14:formula1>
          <xm:sqref>L106 L31 V31 AF31 AP31 AZ31 BJ31 V106 AF106 AP106 AZ106 BJ106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sheetPr>
  <dimension ref="B2:H45"/>
  <sheetViews>
    <sheetView zoomScale="80" zoomScaleNormal="80" workbookViewId="0">
      <selection activeCell="B21" sqref="B21"/>
    </sheetView>
  </sheetViews>
  <sheetFormatPr defaultColWidth="9.1796875" defaultRowHeight="13" x14ac:dyDescent="0.3"/>
  <cols>
    <col min="1" max="1" width="3.54296875" style="69" customWidth="1"/>
    <col min="2" max="8" width="20.54296875" style="69" customWidth="1"/>
    <col min="9" max="16384" width="9.1796875" style="69"/>
  </cols>
  <sheetData>
    <row r="2" spans="2:8" ht="14" x14ac:dyDescent="0.3">
      <c r="B2" s="95" t="s">
        <v>156</v>
      </c>
      <c r="E2" s="132"/>
    </row>
    <row r="3" spans="2:8" x14ac:dyDescent="0.3">
      <c r="B3" s="69" t="s">
        <v>388</v>
      </c>
      <c r="E3" s="132"/>
    </row>
    <row r="5" spans="2:8" ht="14" x14ac:dyDescent="0.3">
      <c r="B5" s="117" t="s">
        <v>389</v>
      </c>
    </row>
    <row r="6" spans="2:8" ht="13.4" customHeight="1" x14ac:dyDescent="0.3">
      <c r="B6" s="116" t="str">
        <f>IF('Company Details'!$C$12="Conventional Insurer","Par Fund", IF('Company Details'!$C$12="Takaful Operator","PRF","Par Fund / PRF"))</f>
        <v>Par Fund / PRF</v>
      </c>
      <c r="C6" s="311">
        <f>MAX(MAX($D$26,-$E$26)-5%*$G$14,0)*RC_Summary!$G$8</f>
        <v>0</v>
      </c>
    </row>
    <row r="7" spans="2:8" x14ac:dyDescent="0.3">
      <c r="B7" s="116" t="str">
        <f>IF('Company Details'!$C$12="Conventional Insurer","Others Fund", IF('Company Details'!$C$12="Takaful Operator","SHF","Others / SHF"))</f>
        <v>Others / SHF</v>
      </c>
      <c r="C7" s="311">
        <f>MAX(MAX($D$45,-$E$45)-5%*$H$14,0)*RC_Summary!$G$8</f>
        <v>0</v>
      </c>
    </row>
    <row r="9" spans="2:8" ht="15.5" x14ac:dyDescent="0.35">
      <c r="B9" s="127" t="str">
        <f>IF('Company Details'!$C$12="Conventional Insurer","Par Fund", IF('Company Details'!$C$12="Takaful Operator","PRF","Par Fund / PRF"))</f>
        <v>Par Fund / PRF</v>
      </c>
    </row>
    <row r="10" spans="2:8" x14ac:dyDescent="0.3">
      <c r="B10" s="121"/>
    </row>
    <row r="11" spans="2:8" ht="13" customHeight="1" x14ac:dyDescent="0.3">
      <c r="B11" s="646" t="s">
        <v>390</v>
      </c>
      <c r="C11" s="648" t="s">
        <v>391</v>
      </c>
      <c r="D11" s="651" t="s">
        <v>392</v>
      </c>
      <c r="E11" s="651" t="s">
        <v>393</v>
      </c>
      <c r="G11" s="588" t="s">
        <v>394</v>
      </c>
      <c r="H11" s="588"/>
    </row>
    <row r="12" spans="2:8" ht="13" customHeight="1" x14ac:dyDescent="0.3">
      <c r="B12" s="647"/>
      <c r="C12" s="591"/>
      <c r="D12" s="586"/>
      <c r="E12" s="586"/>
      <c r="G12" s="600"/>
      <c r="H12" s="600"/>
    </row>
    <row r="13" spans="2:8" ht="13.4" customHeight="1" x14ac:dyDescent="0.3">
      <c r="B13" s="647"/>
      <c r="C13" s="592"/>
      <c r="D13" s="587"/>
      <c r="E13" s="587"/>
      <c r="G13" s="296" t="str">
        <f>IF('Company Details'!$C$12="Conventional Insurer","Par Fund", "PRF")</f>
        <v>PRF</v>
      </c>
      <c r="H13" s="296" t="str">
        <f>IF('Company Details'!$C$12="Conventional Insurer","Others", "SHF")</f>
        <v>SHF</v>
      </c>
    </row>
    <row r="14" spans="2:8" x14ac:dyDescent="0.3">
      <c r="B14" s="161" t="s">
        <v>395</v>
      </c>
      <c r="C14" s="162" t="s">
        <v>396</v>
      </c>
      <c r="D14" s="443"/>
      <c r="E14" s="443"/>
      <c r="G14" s="305">
        <f>Assets_1!E251</f>
        <v>0</v>
      </c>
      <c r="H14" s="305">
        <f>Assets_1!F251</f>
        <v>0</v>
      </c>
    </row>
    <row r="15" spans="2:8" x14ac:dyDescent="0.3">
      <c r="B15" s="163" t="s">
        <v>397</v>
      </c>
      <c r="C15" s="164" t="s">
        <v>398</v>
      </c>
      <c r="D15" s="443"/>
      <c r="E15" s="443"/>
    </row>
    <row r="16" spans="2:8" x14ac:dyDescent="0.3">
      <c r="B16" s="165" t="s">
        <v>399</v>
      </c>
      <c r="C16" s="164" t="s">
        <v>400</v>
      </c>
      <c r="D16" s="443"/>
      <c r="E16" s="443"/>
    </row>
    <row r="17" spans="2:5" x14ac:dyDescent="0.3">
      <c r="B17" s="166" t="s">
        <v>401</v>
      </c>
      <c r="C17" s="164" t="s">
        <v>402</v>
      </c>
      <c r="D17" s="443"/>
      <c r="E17" s="443"/>
    </row>
    <row r="18" spans="2:5" x14ac:dyDescent="0.3">
      <c r="B18" s="166" t="s">
        <v>403</v>
      </c>
      <c r="C18" s="164" t="s">
        <v>404</v>
      </c>
      <c r="D18" s="443"/>
      <c r="E18" s="443"/>
    </row>
    <row r="19" spans="2:5" x14ac:dyDescent="0.3">
      <c r="B19" s="166" t="s">
        <v>405</v>
      </c>
      <c r="C19" s="164" t="s">
        <v>406</v>
      </c>
      <c r="D19" s="443"/>
      <c r="E19" s="443"/>
    </row>
    <row r="20" spans="2:5" x14ac:dyDescent="0.3">
      <c r="B20" s="166" t="s">
        <v>407</v>
      </c>
      <c r="C20" s="164"/>
      <c r="D20" s="443"/>
      <c r="E20" s="443"/>
    </row>
    <row r="21" spans="2:5" x14ac:dyDescent="0.3">
      <c r="B21" s="446"/>
      <c r="C21" s="447"/>
      <c r="D21" s="443"/>
      <c r="E21" s="443"/>
    </row>
    <row r="22" spans="2:5" x14ac:dyDescent="0.3">
      <c r="B22" s="446"/>
      <c r="C22" s="447"/>
      <c r="D22" s="443"/>
      <c r="E22" s="443"/>
    </row>
    <row r="23" spans="2:5" x14ac:dyDescent="0.3">
      <c r="B23" s="446"/>
      <c r="C23" s="447"/>
      <c r="D23" s="443"/>
      <c r="E23" s="443"/>
    </row>
    <row r="24" spans="2:5" x14ac:dyDescent="0.3">
      <c r="B24" s="446"/>
      <c r="C24" s="447"/>
      <c r="D24" s="443"/>
      <c r="E24" s="443"/>
    </row>
    <row r="25" spans="2:5" x14ac:dyDescent="0.3">
      <c r="B25" s="448"/>
      <c r="C25" s="449"/>
      <c r="D25" s="443"/>
      <c r="E25" s="443"/>
    </row>
    <row r="26" spans="2:5" x14ac:dyDescent="0.3">
      <c r="B26" s="649" t="s">
        <v>305</v>
      </c>
      <c r="C26" s="650"/>
      <c r="D26" s="305">
        <f>SUM(D14:D25)</f>
        <v>0</v>
      </c>
      <c r="E26" s="305">
        <f>SUM(E14:E25)</f>
        <v>0</v>
      </c>
    </row>
    <row r="28" spans="2:5" ht="15.5" x14ac:dyDescent="0.35">
      <c r="B28" s="127" t="str">
        <f>IF('Company Details'!$C$12="Conventional Insurer","Others", IF('Company Details'!$C$12="Takaful Operator","SHF","Others / SHF"))</f>
        <v>Others / SHF</v>
      </c>
    </row>
    <row r="30" spans="2:5" ht="13.4" customHeight="1" x14ac:dyDescent="0.3">
      <c r="B30" s="646" t="s">
        <v>390</v>
      </c>
      <c r="C30" s="648" t="s">
        <v>391</v>
      </c>
      <c r="D30" s="651" t="s">
        <v>392</v>
      </c>
      <c r="E30" s="651" t="s">
        <v>393</v>
      </c>
    </row>
    <row r="31" spans="2:5" ht="13.4" customHeight="1" x14ac:dyDescent="0.3">
      <c r="B31" s="647"/>
      <c r="C31" s="591"/>
      <c r="D31" s="586"/>
      <c r="E31" s="586"/>
    </row>
    <row r="32" spans="2:5" ht="14.15" customHeight="1" x14ac:dyDescent="0.3">
      <c r="B32" s="647"/>
      <c r="C32" s="592"/>
      <c r="D32" s="587"/>
      <c r="E32" s="587"/>
    </row>
    <row r="33" spans="2:5" x14ac:dyDescent="0.3">
      <c r="B33" s="161" t="s">
        <v>395</v>
      </c>
      <c r="C33" s="162" t="s">
        <v>396</v>
      </c>
      <c r="D33" s="443"/>
      <c r="E33" s="443"/>
    </row>
    <row r="34" spans="2:5" x14ac:dyDescent="0.3">
      <c r="B34" s="163" t="s">
        <v>397</v>
      </c>
      <c r="C34" s="164" t="s">
        <v>398</v>
      </c>
      <c r="D34" s="443"/>
      <c r="E34" s="443"/>
    </row>
    <row r="35" spans="2:5" x14ac:dyDescent="0.3">
      <c r="B35" s="165" t="s">
        <v>399</v>
      </c>
      <c r="C35" s="164" t="s">
        <v>400</v>
      </c>
      <c r="D35" s="443"/>
      <c r="E35" s="443"/>
    </row>
    <row r="36" spans="2:5" x14ac:dyDescent="0.3">
      <c r="B36" s="166" t="s">
        <v>401</v>
      </c>
      <c r="C36" s="164" t="s">
        <v>402</v>
      </c>
      <c r="D36" s="443"/>
      <c r="E36" s="443"/>
    </row>
    <row r="37" spans="2:5" x14ac:dyDescent="0.3">
      <c r="B37" s="166" t="s">
        <v>403</v>
      </c>
      <c r="C37" s="164" t="s">
        <v>404</v>
      </c>
      <c r="D37" s="443"/>
      <c r="E37" s="443"/>
    </row>
    <row r="38" spans="2:5" x14ac:dyDescent="0.3">
      <c r="B38" s="166" t="s">
        <v>405</v>
      </c>
      <c r="C38" s="164" t="s">
        <v>406</v>
      </c>
      <c r="D38" s="443"/>
      <c r="E38" s="443"/>
    </row>
    <row r="39" spans="2:5" x14ac:dyDescent="0.3">
      <c r="B39" s="166" t="s">
        <v>407</v>
      </c>
      <c r="C39" s="164"/>
      <c r="D39" s="443"/>
      <c r="E39" s="443"/>
    </row>
    <row r="40" spans="2:5" x14ac:dyDescent="0.3">
      <c r="B40" s="446"/>
      <c r="C40" s="447"/>
      <c r="D40" s="443"/>
      <c r="E40" s="443"/>
    </row>
    <row r="41" spans="2:5" x14ac:dyDescent="0.3">
      <c r="B41" s="446"/>
      <c r="C41" s="447"/>
      <c r="D41" s="443"/>
      <c r="E41" s="443"/>
    </row>
    <row r="42" spans="2:5" x14ac:dyDescent="0.3">
      <c r="B42" s="446"/>
      <c r="C42" s="447"/>
      <c r="D42" s="443"/>
      <c r="E42" s="443"/>
    </row>
    <row r="43" spans="2:5" x14ac:dyDescent="0.3">
      <c r="B43" s="446"/>
      <c r="C43" s="447"/>
      <c r="D43" s="443"/>
      <c r="E43" s="443"/>
    </row>
    <row r="44" spans="2:5" x14ac:dyDescent="0.3">
      <c r="B44" s="448"/>
      <c r="C44" s="449"/>
      <c r="D44" s="443"/>
      <c r="E44" s="443"/>
    </row>
    <row r="45" spans="2:5" x14ac:dyDescent="0.3">
      <c r="B45" s="649" t="s">
        <v>305</v>
      </c>
      <c r="C45" s="650"/>
      <c r="D45" s="257">
        <f>SUM(D33:D44)</f>
        <v>0</v>
      </c>
      <c r="E45" s="257">
        <f>SUM(E33:E44)</f>
        <v>0</v>
      </c>
    </row>
  </sheetData>
  <sheetProtection algorithmName="SHA-512" hashValue="Mgfm7ipbr252N/ixBuT8VTkW32X8IU/r4b7NYkP+Aty2h9ShS41ogBSKFYBkL7Dr11ntwZR1JSCFbgn5dEsfPw==" saltValue="+jUAAd9D9RUb8nDiZ1cl5g==" spinCount="100000" sheet="1" objects="1" scenarios="1" selectLockedCells="1"/>
  <mergeCells count="11">
    <mergeCell ref="G11:H12"/>
    <mergeCell ref="B11:B13"/>
    <mergeCell ref="C11:C13"/>
    <mergeCell ref="B45:C45"/>
    <mergeCell ref="E11:E13"/>
    <mergeCell ref="E30:E32"/>
    <mergeCell ref="D11:D13"/>
    <mergeCell ref="D30:D32"/>
    <mergeCell ref="B30:B32"/>
    <mergeCell ref="C30:C32"/>
    <mergeCell ref="B26:C26"/>
  </mergeCells>
  <pageMargins left="0.7" right="0.7" top="0.75" bottom="0.75" header="0.3" footer="0.3"/>
  <pageSetup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sheetPr>
  <dimension ref="B2:Q22"/>
  <sheetViews>
    <sheetView zoomScale="80" zoomScaleNormal="80" workbookViewId="0">
      <selection activeCell="C13" sqref="C13"/>
    </sheetView>
  </sheetViews>
  <sheetFormatPr defaultColWidth="9.1796875" defaultRowHeight="13" x14ac:dyDescent="0.3"/>
  <cols>
    <col min="1" max="1" width="3.54296875" style="69" customWidth="1"/>
    <col min="2" max="2" width="36.54296875" style="69" customWidth="1"/>
    <col min="3" max="5" width="20.54296875" style="69" customWidth="1"/>
    <col min="6" max="16384" width="9.1796875" style="69"/>
  </cols>
  <sheetData>
    <row r="2" spans="2:17" ht="14" x14ac:dyDescent="0.3">
      <c r="B2" s="95" t="s">
        <v>156</v>
      </c>
      <c r="D2" s="160" t="s">
        <v>408</v>
      </c>
      <c r="E2" s="160"/>
      <c r="F2" s="160"/>
      <c r="G2" s="160"/>
      <c r="H2" s="160"/>
      <c r="I2" s="160"/>
      <c r="J2" s="160"/>
      <c r="K2" s="160"/>
      <c r="L2" s="160"/>
      <c r="M2" s="160"/>
      <c r="N2" s="160"/>
      <c r="O2" s="160"/>
      <c r="P2" s="160"/>
      <c r="Q2" s="160"/>
    </row>
    <row r="3" spans="2:17" x14ac:dyDescent="0.3">
      <c r="B3" s="69" t="s">
        <v>409</v>
      </c>
      <c r="D3" s="160" t="s">
        <v>410</v>
      </c>
      <c r="E3" s="160"/>
      <c r="F3" s="160"/>
      <c r="G3" s="160"/>
      <c r="H3" s="160"/>
      <c r="I3" s="160"/>
      <c r="J3" s="160"/>
      <c r="K3" s="160"/>
      <c r="L3" s="160"/>
      <c r="M3" s="160"/>
      <c r="N3" s="160"/>
      <c r="O3" s="160"/>
      <c r="P3" s="160"/>
      <c r="Q3" s="160"/>
    </row>
    <row r="4" spans="2:17" x14ac:dyDescent="0.3">
      <c r="D4" s="160" t="s">
        <v>411</v>
      </c>
      <c r="E4" s="160"/>
      <c r="F4" s="160"/>
      <c r="G4" s="160"/>
      <c r="H4" s="160"/>
      <c r="I4" s="160"/>
      <c r="J4" s="160"/>
      <c r="K4" s="160"/>
      <c r="L4" s="160"/>
      <c r="M4" s="160"/>
      <c r="N4" s="160"/>
      <c r="O4" s="160"/>
      <c r="P4" s="160"/>
      <c r="Q4" s="160"/>
    </row>
    <row r="5" spans="2:17" ht="14" x14ac:dyDescent="0.3">
      <c r="B5" s="117" t="s">
        <v>412</v>
      </c>
      <c r="D5" s="160"/>
      <c r="E5" s="160"/>
      <c r="F5" s="160"/>
      <c r="G5" s="160"/>
      <c r="H5" s="160"/>
      <c r="I5" s="160"/>
      <c r="J5" s="160"/>
      <c r="K5" s="160"/>
      <c r="L5" s="160"/>
      <c r="M5" s="160"/>
      <c r="N5" s="160"/>
      <c r="O5" s="160"/>
      <c r="P5" s="160"/>
      <c r="Q5" s="160"/>
    </row>
    <row r="6" spans="2:17" x14ac:dyDescent="0.3">
      <c r="B6" s="116" t="str">
        <f>IF('Company Details'!$C$12="Conventional Insurer","Par Fund", IF('Company Details'!$C$12="Takaful Operator","PRF","Par Fund / PRF"))</f>
        <v>Par Fund / PRF</v>
      </c>
      <c r="C6" s="311">
        <f>SUM($E$13:$E$14)</f>
        <v>0</v>
      </c>
    </row>
    <row r="7" spans="2:17" x14ac:dyDescent="0.3">
      <c r="B7" s="116" t="str">
        <f>IF('Company Details'!$C$12="Conventional Insurer","Others Fund", IF('Company Details'!$C$12="Takaful Operator","SHF","Others / SHF"))</f>
        <v>Others / SHF</v>
      </c>
      <c r="C7" s="311">
        <f>SUM($E$20:$E$21)</f>
        <v>0</v>
      </c>
    </row>
    <row r="9" spans="2:17" ht="15.5" x14ac:dyDescent="0.35">
      <c r="B9" s="127" t="str">
        <f>IF('Company Details'!$C$12="Conventional Insurer","Par Fund", IF('Company Details'!$C$12="Takaful Operator","PRF","Par Fund / PRF"))</f>
        <v>Par Fund / PRF</v>
      </c>
    </row>
    <row r="10" spans="2:17" x14ac:dyDescent="0.3">
      <c r="B10" s="121"/>
    </row>
    <row r="11" spans="2:17" ht="13" customHeight="1" x14ac:dyDescent="0.3">
      <c r="B11" s="641" t="s">
        <v>341</v>
      </c>
      <c r="C11" s="642" t="s">
        <v>413</v>
      </c>
      <c r="D11" s="641" t="s">
        <v>414</v>
      </c>
      <c r="E11" s="641" t="s">
        <v>251</v>
      </c>
    </row>
    <row r="12" spans="2:17" ht="26.15" customHeight="1" x14ac:dyDescent="0.3">
      <c r="B12" s="641"/>
      <c r="C12" s="642"/>
      <c r="D12" s="641"/>
      <c r="E12" s="641"/>
    </row>
    <row r="13" spans="2:17" x14ac:dyDescent="0.3">
      <c r="B13" s="399" t="s">
        <v>415</v>
      </c>
      <c r="C13" s="450"/>
      <c r="D13" s="293">
        <f>RC_Summary!$J$8</f>
        <v>0.3</v>
      </c>
      <c r="E13" s="391">
        <f>C13*D13</f>
        <v>0</v>
      </c>
    </row>
    <row r="14" spans="2:17" x14ac:dyDescent="0.3">
      <c r="B14" s="167" t="s">
        <v>416</v>
      </c>
      <c r="C14" s="438"/>
      <c r="D14" s="295">
        <f>RC_Summary!$J$9</f>
        <v>0.45</v>
      </c>
      <c r="E14" s="305">
        <f>C14*D14</f>
        <v>0</v>
      </c>
    </row>
    <row r="16" spans="2:17" ht="15.5" x14ac:dyDescent="0.35">
      <c r="B16" s="127" t="str">
        <f>IF('Company Details'!$C$12="Conventional Insurer","Others", IF('Company Details'!$C$12="Takaful Operator","SHF","Others / SHF"))</f>
        <v>Others / SHF</v>
      </c>
    </row>
    <row r="18" spans="2:5" ht="13.4" customHeight="1" x14ac:dyDescent="0.3">
      <c r="B18" s="641" t="s">
        <v>341</v>
      </c>
      <c r="C18" s="642" t="s">
        <v>413</v>
      </c>
      <c r="D18" s="641" t="s">
        <v>414</v>
      </c>
      <c r="E18" s="641" t="s">
        <v>251</v>
      </c>
    </row>
    <row r="19" spans="2:5" ht="13.4" customHeight="1" x14ac:dyDescent="0.3">
      <c r="B19" s="641"/>
      <c r="C19" s="642"/>
      <c r="D19" s="641"/>
      <c r="E19" s="641"/>
    </row>
    <row r="20" spans="2:5" x14ac:dyDescent="0.3">
      <c r="B20" s="399" t="s">
        <v>415</v>
      </c>
      <c r="C20" s="450"/>
      <c r="D20" s="293">
        <f>RC_Summary!$J$8</f>
        <v>0.3</v>
      </c>
      <c r="E20" s="391">
        <f>C20*D20</f>
        <v>0</v>
      </c>
    </row>
    <row r="21" spans="2:5" x14ac:dyDescent="0.3">
      <c r="B21" s="167" t="s">
        <v>416</v>
      </c>
      <c r="C21" s="438"/>
      <c r="D21" s="295">
        <f>RC_Summary!$J$9</f>
        <v>0.45</v>
      </c>
      <c r="E21" s="305">
        <f>C21*D21</f>
        <v>0</v>
      </c>
    </row>
    <row r="22" spans="2:5" x14ac:dyDescent="0.3">
      <c r="C22" s="168" t="str">
        <f>IF(B22="CHECK", "Inconsistent with tab &lt;Assets_1&gt;","")</f>
        <v/>
      </c>
      <c r="D22" s="168" t="str">
        <f>IF(C22="CHECK", "Inconsistent with tab &lt;Assets_1&gt;","")</f>
        <v/>
      </c>
    </row>
  </sheetData>
  <sheetProtection algorithmName="SHA-512" hashValue="Dxi2xx8qnOPCTtxTWZ91HQK8r55J1JVQS+LwQOcPBKmlSEE4Urr0ihJe44dWNN5Pt1UADXCxPjC/XVeLOs8a3A==" saltValue="874/q99pWDr4VE1w8wonug==" spinCount="100000" sheet="1" objects="1" scenarios="1" selectLockedCells="1"/>
  <mergeCells count="8">
    <mergeCell ref="B11:B12"/>
    <mergeCell ref="C11:C12"/>
    <mergeCell ref="D11:D12"/>
    <mergeCell ref="E11:E12"/>
    <mergeCell ref="B18:B19"/>
    <mergeCell ref="C18:C19"/>
    <mergeCell ref="D18:D19"/>
    <mergeCell ref="E18:E19"/>
  </mergeCells>
  <conditionalFormatting sqref="C15">
    <cfRule type="cellIs" dxfId="49" priority="3" operator="equal">
      <formula>"CHECK"</formula>
    </cfRule>
    <cfRule type="cellIs" dxfId="48" priority="4" operator="equal">
      <formula>"OK"</formula>
    </cfRule>
  </conditionalFormatting>
  <conditionalFormatting sqref="C22">
    <cfRule type="cellIs" dxfId="47" priority="1" operator="equal">
      <formula>"CHECK"</formula>
    </cfRule>
    <cfRule type="cellIs" dxfId="46" priority="2" operator="equal">
      <formula>"OK"</formula>
    </cfRule>
  </conditionalFormatting>
  <pageMargins left="0.7" right="0.7" top="0.75" bottom="0.75" header="0.3" footer="0.3"/>
  <pageSetup scale="75" orientation="landscape"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sheetPr>
  <dimension ref="A2:E28"/>
  <sheetViews>
    <sheetView zoomScale="80" zoomScaleNormal="80" workbookViewId="0">
      <selection activeCell="C14" sqref="C14"/>
    </sheetView>
  </sheetViews>
  <sheetFormatPr defaultColWidth="9.1796875" defaultRowHeight="13" x14ac:dyDescent="0.3"/>
  <cols>
    <col min="1" max="1" width="3.54296875" style="69" customWidth="1"/>
    <col min="2" max="2" width="57.453125" style="69" customWidth="1"/>
    <col min="3" max="5" width="20.54296875" style="69" customWidth="1"/>
    <col min="6" max="16384" width="9.1796875" style="69"/>
  </cols>
  <sheetData>
    <row r="2" spans="1:5" ht="14" x14ac:dyDescent="0.3">
      <c r="B2" s="95" t="s">
        <v>156</v>
      </c>
    </row>
    <row r="3" spans="1:5" x14ac:dyDescent="0.3">
      <c r="B3" s="69" t="s">
        <v>417</v>
      </c>
    </row>
    <row r="5" spans="1:5" ht="14" x14ac:dyDescent="0.3">
      <c r="B5" s="117" t="s">
        <v>418</v>
      </c>
    </row>
    <row r="6" spans="1:5" x14ac:dyDescent="0.3">
      <c r="B6" s="116" t="str">
        <f>IF('Company Details'!$C$12="Conventional Insurer","Par Fund", IF('Company Details'!$C$12="Takaful Operator","PRF","Par Fund / PRF"))</f>
        <v>Par Fund / PRF</v>
      </c>
      <c r="C6" s="311">
        <f>SUM($E$13:$E$15)</f>
        <v>0</v>
      </c>
    </row>
    <row r="7" spans="1:5" x14ac:dyDescent="0.3">
      <c r="B7" s="116" t="str">
        <f>IF('Company Details'!$C$12="Conventional Insurer","Others Fund", IF('Company Details'!$C$12="Takaful Operator","SHF","Others / SHF"))</f>
        <v>Others / SHF</v>
      </c>
      <c r="C7" s="311">
        <f>SUM($E$23:$E$25)</f>
        <v>0</v>
      </c>
    </row>
    <row r="9" spans="1:5" ht="15.5" x14ac:dyDescent="0.35">
      <c r="B9" s="127" t="str">
        <f>IF('Company Details'!$C$12="Conventional Insurer","Par Fund", IF('Company Details'!$C$12="Takaful Operator","PRF","Par Fund / PRF"))</f>
        <v>Par Fund / PRF</v>
      </c>
    </row>
    <row r="10" spans="1:5" x14ac:dyDescent="0.3">
      <c r="B10" s="121"/>
    </row>
    <row r="11" spans="1:5" ht="13" customHeight="1" x14ac:dyDescent="0.3">
      <c r="B11" s="641" t="s">
        <v>341</v>
      </c>
      <c r="C11" s="642" t="s">
        <v>419</v>
      </c>
      <c r="D11" s="641" t="s">
        <v>414</v>
      </c>
      <c r="E11" s="641" t="s">
        <v>251</v>
      </c>
    </row>
    <row r="12" spans="1:5" ht="26.15" customHeight="1" x14ac:dyDescent="0.3">
      <c r="B12" s="641"/>
      <c r="C12" s="642"/>
      <c r="D12" s="641"/>
      <c r="E12" s="641"/>
    </row>
    <row r="13" spans="1:5" x14ac:dyDescent="0.3">
      <c r="A13" s="169"/>
      <c r="B13" s="398" t="s">
        <v>420</v>
      </c>
      <c r="C13" s="450"/>
      <c r="D13" s="293">
        <f>RC_Summary!$M$8</f>
        <v>0.2</v>
      </c>
      <c r="E13" s="391">
        <f>C13*D13</f>
        <v>0</v>
      </c>
    </row>
    <row r="14" spans="1:5" x14ac:dyDescent="0.3">
      <c r="B14" s="170" t="s">
        <v>421</v>
      </c>
      <c r="C14" s="452"/>
      <c r="D14" s="301">
        <f>RC_Summary!$M$8</f>
        <v>0.2</v>
      </c>
      <c r="E14" s="305">
        <f>C14*D14</f>
        <v>0</v>
      </c>
    </row>
    <row r="15" spans="1:5" x14ac:dyDescent="0.3">
      <c r="B15" s="170" t="s">
        <v>422</v>
      </c>
      <c r="C15" s="452"/>
      <c r="D15" s="301">
        <f>RC_Summary!$M$9</f>
        <v>0.45</v>
      </c>
      <c r="E15" s="451">
        <f>C15*D15</f>
        <v>0</v>
      </c>
    </row>
    <row r="16" spans="1:5" x14ac:dyDescent="0.3">
      <c r="B16" s="171" t="s">
        <v>423</v>
      </c>
      <c r="C16" s="442">
        <f>SUM(C13:C15)</f>
        <v>0</v>
      </c>
      <c r="D16" s="172"/>
      <c r="E16" s="173"/>
    </row>
    <row r="17" spans="2:5" x14ac:dyDescent="0.3">
      <c r="B17" s="174"/>
      <c r="C17" s="174"/>
    </row>
    <row r="18" spans="2:5" x14ac:dyDescent="0.3">
      <c r="C18" s="175"/>
    </row>
    <row r="19" spans="2:5" ht="15.5" x14ac:dyDescent="0.35">
      <c r="B19" s="127" t="str">
        <f>IF('Company Details'!$C$12="Conventional Insurer","Others", IF('Company Details'!$C$12="Takaful Operator","SHF","Others / SHF"))</f>
        <v>Others / SHF</v>
      </c>
    </row>
    <row r="21" spans="2:5" x14ac:dyDescent="0.3">
      <c r="B21" s="641" t="s">
        <v>341</v>
      </c>
      <c r="C21" s="642" t="s">
        <v>419</v>
      </c>
      <c r="D21" s="641" t="s">
        <v>414</v>
      </c>
      <c r="E21" s="641" t="s">
        <v>251</v>
      </c>
    </row>
    <row r="22" spans="2:5" x14ac:dyDescent="0.3">
      <c r="B22" s="641"/>
      <c r="C22" s="642"/>
      <c r="D22" s="641"/>
      <c r="E22" s="641"/>
    </row>
    <row r="23" spans="2:5" x14ac:dyDescent="0.3">
      <c r="B23" s="399" t="s">
        <v>420</v>
      </c>
      <c r="C23" s="437"/>
      <c r="D23" s="293">
        <f>RC_Summary!$M$8</f>
        <v>0.2</v>
      </c>
      <c r="E23" s="391">
        <f>C23*D23</f>
        <v>0</v>
      </c>
    </row>
    <row r="24" spans="2:5" x14ac:dyDescent="0.3">
      <c r="B24" s="170" t="s">
        <v>421</v>
      </c>
      <c r="C24" s="438"/>
      <c r="D24" s="301">
        <f>RC_Summary!$M$8</f>
        <v>0.2</v>
      </c>
      <c r="E24" s="305">
        <f>C24*D24</f>
        <v>0</v>
      </c>
    </row>
    <row r="25" spans="2:5" x14ac:dyDescent="0.3">
      <c r="B25" s="167" t="s">
        <v>422</v>
      </c>
      <c r="C25" s="438"/>
      <c r="D25" s="301">
        <f>RC_Summary!$M$9</f>
        <v>0.45</v>
      </c>
      <c r="E25" s="305">
        <f>C25*D25</f>
        <v>0</v>
      </c>
    </row>
    <row r="26" spans="2:5" x14ac:dyDescent="0.3">
      <c r="B26" s="171" t="s">
        <v>423</v>
      </c>
      <c r="C26" s="442">
        <f>SUM(C23:C25)</f>
        <v>0</v>
      </c>
      <c r="D26" s="172"/>
      <c r="E26" s="173"/>
    </row>
    <row r="27" spans="2:5" x14ac:dyDescent="0.3">
      <c r="D27" s="168"/>
    </row>
    <row r="28" spans="2:5" x14ac:dyDescent="0.3">
      <c r="C28" s="152"/>
    </row>
  </sheetData>
  <sheetProtection algorithmName="SHA-512" hashValue="3Bfl5yoHifDali2f8Ml//d5TP7gQVwdX1N6cFscdNswvX8Sn6ZizHlNqV45KrtHyof3Lh9k4vZSwP1+kOB52cA==" saltValue="/49xiWHn+GppcwRLypIU/A==" spinCount="100000" sheet="1" objects="1" scenarios="1" selectLockedCells="1"/>
  <mergeCells count="8">
    <mergeCell ref="B11:B12"/>
    <mergeCell ref="C11:C12"/>
    <mergeCell ref="D11:D12"/>
    <mergeCell ref="E11:E12"/>
    <mergeCell ref="B21:B22"/>
    <mergeCell ref="C21:C22"/>
    <mergeCell ref="D21:D22"/>
    <mergeCell ref="E21:E22"/>
  </mergeCells>
  <conditionalFormatting sqref="C18">
    <cfRule type="cellIs" dxfId="45" priority="3" operator="equal">
      <formula>"CHECK"</formula>
    </cfRule>
    <cfRule type="cellIs" dxfId="44" priority="4" operator="equal">
      <formula>"OK"</formula>
    </cfRule>
  </conditionalFormatting>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249977111117893"/>
  </sheetPr>
  <dimension ref="A1"/>
  <sheetViews>
    <sheetView zoomScale="80" zoomScaleNormal="80" workbookViewId="0"/>
  </sheetViews>
  <sheetFormatPr defaultColWidth="8.81640625" defaultRowHeight="12.5" x14ac:dyDescent="0.25"/>
  <cols>
    <col min="1" max="16384" width="8.81640625" style="16"/>
  </cols>
  <sheetData/>
  <sheetProtection algorithmName="SHA-512" hashValue="fZC3JTgupWyw4U+JB2ncpV/fu+6YxhtTHGvl9NvOe/zGBHjssdo42AQPjGQYFd8zL4AJ7e2hklPqH3qC1Ur4zg==" saltValue="izjua1lfR9J+CDESh8LSsw==" spinCount="100000" sheet="1" objects="1" scenarios="1" selectLockedCell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sheetPr>
  <dimension ref="B2:T37"/>
  <sheetViews>
    <sheetView zoomScale="80" zoomScaleNormal="80" workbookViewId="0">
      <pane xSplit="2" topLeftCell="C1" activePane="topRight" state="frozen"/>
      <selection pane="topRight" activeCell="G16" sqref="G16"/>
    </sheetView>
  </sheetViews>
  <sheetFormatPr defaultColWidth="9.1796875" defaultRowHeight="13" x14ac:dyDescent="0.3"/>
  <cols>
    <col min="1" max="1" width="3.54296875" style="69" customWidth="1"/>
    <col min="2" max="2" width="20.1796875" style="69" customWidth="1"/>
    <col min="3" max="8" width="18.54296875" style="69" customWidth="1"/>
    <col min="9" max="14" width="10.54296875" style="69" customWidth="1"/>
    <col min="15" max="20" width="18.54296875" style="69" customWidth="1"/>
    <col min="21" max="16384" width="9.1796875" style="69"/>
  </cols>
  <sheetData>
    <row r="2" spans="2:20" ht="14" x14ac:dyDescent="0.3">
      <c r="B2" s="95" t="s">
        <v>156</v>
      </c>
      <c r="E2" s="251" t="s">
        <v>408</v>
      </c>
      <c r="F2" s="251"/>
      <c r="G2" s="251"/>
      <c r="H2" s="251"/>
      <c r="I2" s="251"/>
      <c r="J2" s="251"/>
      <c r="K2" s="251"/>
      <c r="L2" s="251"/>
      <c r="M2" s="251"/>
      <c r="N2" s="251"/>
      <c r="O2" s="251"/>
    </row>
    <row r="3" spans="2:20" x14ac:dyDescent="0.3">
      <c r="B3" s="69" t="s">
        <v>424</v>
      </c>
      <c r="E3" s="251" t="s">
        <v>425</v>
      </c>
      <c r="F3" s="251"/>
      <c r="G3" s="251"/>
      <c r="H3" s="251"/>
      <c r="I3" s="251"/>
      <c r="J3" s="251"/>
      <c r="K3" s="251"/>
      <c r="L3" s="251"/>
      <c r="M3" s="251"/>
      <c r="N3" s="251"/>
      <c r="O3" s="251"/>
    </row>
    <row r="4" spans="2:20" x14ac:dyDescent="0.3">
      <c r="E4" s="251" t="s">
        <v>426</v>
      </c>
      <c r="F4" s="251"/>
      <c r="G4" s="251"/>
      <c r="H4" s="251"/>
      <c r="I4" s="251"/>
      <c r="J4" s="251"/>
      <c r="K4" s="251"/>
      <c r="L4" s="251"/>
      <c r="M4" s="251"/>
      <c r="N4" s="251"/>
      <c r="O4" s="251"/>
      <c r="Q4" s="118"/>
    </row>
    <row r="5" spans="2:20" ht="14" x14ac:dyDescent="0.3">
      <c r="B5" s="117" t="s">
        <v>427</v>
      </c>
      <c r="E5" s="251" t="s">
        <v>428</v>
      </c>
      <c r="F5" s="251"/>
      <c r="G5" s="251"/>
      <c r="H5" s="251"/>
      <c r="I5" s="251"/>
      <c r="J5" s="251"/>
      <c r="K5" s="251"/>
      <c r="L5" s="251"/>
      <c r="M5" s="251"/>
      <c r="N5" s="251"/>
      <c r="O5" s="251"/>
      <c r="Q5" s="176"/>
    </row>
    <row r="6" spans="2:20" x14ac:dyDescent="0.3">
      <c r="B6" s="116" t="str">
        <f>IF('Company Details'!$C$12="Conventional Insurer","Par Fund", IF('Company Details'!$C$12="Takaful Operator","PRF","Par Fund / PRF"))</f>
        <v>Par Fund / PRF</v>
      </c>
      <c r="C6" s="311">
        <f>SUM($O$13:$T$22)</f>
        <v>0</v>
      </c>
      <c r="E6" s="251" t="s">
        <v>429</v>
      </c>
      <c r="F6" s="251"/>
      <c r="G6" s="251"/>
      <c r="H6" s="251"/>
      <c r="I6" s="251"/>
      <c r="J6" s="251"/>
      <c r="K6" s="251"/>
      <c r="L6" s="251"/>
      <c r="M6" s="251"/>
      <c r="N6" s="251"/>
      <c r="O6" s="251"/>
      <c r="Q6" s="176"/>
    </row>
    <row r="7" spans="2:20" x14ac:dyDescent="0.3">
      <c r="B7" s="116" t="str">
        <f>IF('Company Details'!$C$12="Conventional Insurer","Others Fund", IF('Company Details'!$C$12="Takaful Operator","SHF","Others / SHF"))</f>
        <v>Others / SHF</v>
      </c>
      <c r="C7" s="311">
        <f>SUM($O$28:$T$37)</f>
        <v>0</v>
      </c>
      <c r="E7" s="251" t="s">
        <v>430</v>
      </c>
      <c r="F7" s="251"/>
      <c r="G7" s="251"/>
      <c r="H7" s="251"/>
      <c r="I7" s="251"/>
      <c r="J7" s="251"/>
      <c r="K7" s="251"/>
      <c r="L7" s="251"/>
      <c r="M7" s="251"/>
      <c r="N7" s="251"/>
      <c r="O7" s="251"/>
      <c r="Q7" s="176"/>
    </row>
    <row r="8" spans="2:20" x14ac:dyDescent="0.3">
      <c r="C8" s="132"/>
      <c r="Q8" s="176"/>
    </row>
    <row r="9" spans="2:20" ht="15.5" x14ac:dyDescent="0.35">
      <c r="B9" s="127" t="str">
        <f>IF('Company Details'!$C$12="Conventional Insurer","Par Fund", IF('Company Details'!$C$12="Takaful Operator","PRF","Par Fund / PRF"))</f>
        <v>Par Fund / PRF</v>
      </c>
      <c r="C9" s="132"/>
      <c r="Q9" s="176"/>
    </row>
    <row r="10" spans="2:20" x14ac:dyDescent="0.3">
      <c r="B10" s="121"/>
    </row>
    <row r="11" spans="2:20" ht="13" customHeight="1" x14ac:dyDescent="0.3">
      <c r="B11" s="641" t="s">
        <v>431</v>
      </c>
      <c r="C11" s="642" t="s">
        <v>419</v>
      </c>
      <c r="D11" s="642"/>
      <c r="E11" s="642"/>
      <c r="F11" s="642"/>
      <c r="G11" s="642"/>
      <c r="H11" s="642"/>
      <c r="I11" s="642" t="s">
        <v>414</v>
      </c>
      <c r="J11" s="642"/>
      <c r="K11" s="642"/>
      <c r="L11" s="642"/>
      <c r="M11" s="642"/>
      <c r="N11" s="642"/>
      <c r="O11" s="642" t="s">
        <v>432</v>
      </c>
      <c r="P11" s="642"/>
      <c r="Q11" s="642"/>
      <c r="R11" s="642"/>
      <c r="S11" s="642"/>
      <c r="T11" s="642"/>
    </row>
    <row r="12" spans="2:20" ht="12" customHeight="1" x14ac:dyDescent="0.3">
      <c r="B12" s="641"/>
      <c r="C12" s="397">
        <v>1</v>
      </c>
      <c r="D12" s="397">
        <v>2</v>
      </c>
      <c r="E12" s="397">
        <v>3</v>
      </c>
      <c r="F12" s="397">
        <v>4</v>
      </c>
      <c r="G12" s="397">
        <v>5</v>
      </c>
      <c r="H12" s="397" t="s">
        <v>433</v>
      </c>
      <c r="I12" s="397">
        <v>1</v>
      </c>
      <c r="J12" s="397">
        <v>2</v>
      </c>
      <c r="K12" s="397">
        <v>3</v>
      </c>
      <c r="L12" s="397">
        <v>4</v>
      </c>
      <c r="M12" s="397">
        <v>5</v>
      </c>
      <c r="N12" s="397" t="s">
        <v>433</v>
      </c>
      <c r="O12" s="397">
        <v>1</v>
      </c>
      <c r="P12" s="397">
        <v>2</v>
      </c>
      <c r="Q12" s="397">
        <v>3</v>
      </c>
      <c r="R12" s="397">
        <v>4</v>
      </c>
      <c r="S12" s="397">
        <v>5</v>
      </c>
      <c r="T12" s="397" t="s">
        <v>433</v>
      </c>
    </row>
    <row r="13" spans="2:20" x14ac:dyDescent="0.3">
      <c r="B13" s="177" t="s">
        <v>434</v>
      </c>
      <c r="C13" s="444"/>
      <c r="D13" s="444"/>
      <c r="E13" s="444"/>
      <c r="F13" s="444"/>
      <c r="G13" s="444"/>
      <c r="H13" s="444"/>
      <c r="I13" s="293">
        <f>RC_Summary!P8</f>
        <v>0.01</v>
      </c>
      <c r="J13" s="293">
        <f>RC_Summary!Q8</f>
        <v>0.01</v>
      </c>
      <c r="K13" s="293">
        <f>RC_Summary!R8</f>
        <v>0.01</v>
      </c>
      <c r="L13" s="293">
        <f>RC_Summary!S8</f>
        <v>0.02</v>
      </c>
      <c r="M13" s="293">
        <f>RC_Summary!T8</f>
        <v>0.03</v>
      </c>
      <c r="N13" s="293">
        <f>RC_Summary!U8</f>
        <v>0.03</v>
      </c>
      <c r="O13" s="391">
        <f>MAX(I13*C13,0)</f>
        <v>0</v>
      </c>
      <c r="P13" s="391">
        <f t="shared" ref="P13:T22" si="0">MAX(J13*D13,0)</f>
        <v>0</v>
      </c>
      <c r="Q13" s="391">
        <f t="shared" si="0"/>
        <v>0</v>
      </c>
      <c r="R13" s="391">
        <f t="shared" si="0"/>
        <v>0</v>
      </c>
      <c r="S13" s="391">
        <f t="shared" si="0"/>
        <v>0</v>
      </c>
      <c r="T13" s="391">
        <f t="shared" si="0"/>
        <v>0</v>
      </c>
    </row>
    <row r="14" spans="2:20" x14ac:dyDescent="0.3">
      <c r="B14" s="178" t="s">
        <v>435</v>
      </c>
      <c r="C14" s="443"/>
      <c r="D14" s="443"/>
      <c r="E14" s="443"/>
      <c r="F14" s="443"/>
      <c r="G14" s="443"/>
      <c r="H14" s="443"/>
      <c r="I14" s="295">
        <f>RC_Summary!P9</f>
        <v>0.02</v>
      </c>
      <c r="J14" s="295">
        <f>RC_Summary!Q9</f>
        <v>0.02</v>
      </c>
      <c r="K14" s="295">
        <f>RC_Summary!R9</f>
        <v>0.03</v>
      </c>
      <c r="L14" s="295">
        <f>RC_Summary!S9</f>
        <v>0.08</v>
      </c>
      <c r="M14" s="295">
        <f>RC_Summary!T9</f>
        <v>0.1</v>
      </c>
      <c r="N14" s="295">
        <f>RC_Summary!U9</f>
        <v>0.1</v>
      </c>
      <c r="O14" s="391">
        <f t="shared" ref="O14:O22" si="1">MAX(I14*C14,0)</f>
        <v>0</v>
      </c>
      <c r="P14" s="391">
        <f t="shared" si="0"/>
        <v>0</v>
      </c>
      <c r="Q14" s="391">
        <f t="shared" si="0"/>
        <v>0</v>
      </c>
      <c r="R14" s="391">
        <f t="shared" si="0"/>
        <v>0</v>
      </c>
      <c r="S14" s="391">
        <f t="shared" si="0"/>
        <v>0</v>
      </c>
      <c r="T14" s="391">
        <f t="shared" si="0"/>
        <v>0</v>
      </c>
    </row>
    <row r="15" spans="2:20" x14ac:dyDescent="0.3">
      <c r="B15" s="178" t="s">
        <v>436</v>
      </c>
      <c r="C15" s="443"/>
      <c r="D15" s="443"/>
      <c r="E15" s="443"/>
      <c r="F15" s="443"/>
      <c r="G15" s="443"/>
      <c r="H15" s="443"/>
      <c r="I15" s="295">
        <f>RC_Summary!P10</f>
        <v>0.04</v>
      </c>
      <c r="J15" s="295">
        <f>RC_Summary!Q10</f>
        <v>0.05</v>
      </c>
      <c r="K15" s="295">
        <f>RC_Summary!R10</f>
        <v>0.08</v>
      </c>
      <c r="L15" s="295">
        <f>RC_Summary!S10</f>
        <v>0.15</v>
      </c>
      <c r="M15" s="295">
        <f>RC_Summary!T10</f>
        <v>0.2</v>
      </c>
      <c r="N15" s="295">
        <f>RC_Summary!U10</f>
        <v>0.2</v>
      </c>
      <c r="O15" s="391">
        <f t="shared" si="1"/>
        <v>0</v>
      </c>
      <c r="P15" s="391">
        <f t="shared" si="0"/>
        <v>0</v>
      </c>
      <c r="Q15" s="391">
        <f t="shared" si="0"/>
        <v>0</v>
      </c>
      <c r="R15" s="391">
        <f t="shared" si="0"/>
        <v>0</v>
      </c>
      <c r="S15" s="391">
        <f t="shared" si="0"/>
        <v>0</v>
      </c>
      <c r="T15" s="391">
        <f t="shared" si="0"/>
        <v>0</v>
      </c>
    </row>
    <row r="16" spans="2:20" x14ac:dyDescent="0.3">
      <c r="B16" s="178" t="s">
        <v>437</v>
      </c>
      <c r="C16" s="443"/>
      <c r="D16" s="443"/>
      <c r="E16" s="443"/>
      <c r="F16" s="443"/>
      <c r="G16" s="443"/>
      <c r="H16" s="443"/>
      <c r="I16" s="295">
        <f>RC_Summary!P11</f>
        <v>7.0000000000000007E-2</v>
      </c>
      <c r="J16" s="295">
        <f>RC_Summary!Q11</f>
        <v>0.08</v>
      </c>
      <c r="K16" s="295">
        <f>RC_Summary!R11</f>
        <v>0.15</v>
      </c>
      <c r="L16" s="295">
        <f>RC_Summary!S11</f>
        <v>0.25</v>
      </c>
      <c r="M16" s="295">
        <f>RC_Summary!T11</f>
        <v>0.3</v>
      </c>
      <c r="N16" s="295">
        <f>RC_Summary!U11</f>
        <v>0.3</v>
      </c>
      <c r="O16" s="391">
        <f t="shared" si="1"/>
        <v>0</v>
      </c>
      <c r="P16" s="391">
        <f t="shared" si="0"/>
        <v>0</v>
      </c>
      <c r="Q16" s="391">
        <f t="shared" si="0"/>
        <v>0</v>
      </c>
      <c r="R16" s="391">
        <f t="shared" si="0"/>
        <v>0</v>
      </c>
      <c r="S16" s="391">
        <f t="shared" si="0"/>
        <v>0</v>
      </c>
      <c r="T16" s="391">
        <f t="shared" si="0"/>
        <v>0</v>
      </c>
    </row>
    <row r="17" spans="2:20" x14ac:dyDescent="0.3">
      <c r="B17" s="178" t="s">
        <v>438</v>
      </c>
      <c r="C17" s="443"/>
      <c r="D17" s="443"/>
      <c r="E17" s="443"/>
      <c r="F17" s="443"/>
      <c r="G17" s="443"/>
      <c r="H17" s="443"/>
      <c r="I17" s="295">
        <f>RC_Summary!P12</f>
        <v>0.1</v>
      </c>
      <c r="J17" s="295">
        <f>RC_Summary!Q12</f>
        <v>0.12</v>
      </c>
      <c r="K17" s="295">
        <f>RC_Summary!R12</f>
        <v>0.2</v>
      </c>
      <c r="L17" s="295">
        <f>RC_Summary!S12</f>
        <v>0.3</v>
      </c>
      <c r="M17" s="295">
        <f>RC_Summary!T12</f>
        <v>0.35</v>
      </c>
      <c r="N17" s="295">
        <f>RC_Summary!U12</f>
        <v>0.35</v>
      </c>
      <c r="O17" s="391">
        <f t="shared" si="1"/>
        <v>0</v>
      </c>
      <c r="P17" s="391">
        <f t="shared" si="0"/>
        <v>0</v>
      </c>
      <c r="Q17" s="391">
        <f t="shared" si="0"/>
        <v>0</v>
      </c>
      <c r="R17" s="391">
        <f t="shared" si="0"/>
        <v>0</v>
      </c>
      <c r="S17" s="391">
        <f t="shared" si="0"/>
        <v>0</v>
      </c>
      <c r="T17" s="391">
        <f t="shared" si="0"/>
        <v>0</v>
      </c>
    </row>
    <row r="18" spans="2:20" x14ac:dyDescent="0.3">
      <c r="B18" s="178" t="s">
        <v>439</v>
      </c>
      <c r="C18" s="443"/>
      <c r="D18" s="443"/>
      <c r="E18" s="443"/>
      <c r="F18" s="443"/>
      <c r="G18" s="443"/>
      <c r="H18" s="443"/>
      <c r="I18" s="295">
        <f>RC_Summary!P13</f>
        <v>0.12</v>
      </c>
      <c r="J18" s="295">
        <f>RC_Summary!Q13</f>
        <v>0.15</v>
      </c>
      <c r="K18" s="295">
        <f>RC_Summary!R13</f>
        <v>0.25</v>
      </c>
      <c r="L18" s="295">
        <f>RC_Summary!S13</f>
        <v>0.4</v>
      </c>
      <c r="M18" s="295">
        <f>RC_Summary!T13</f>
        <v>0.45</v>
      </c>
      <c r="N18" s="295">
        <f>RC_Summary!U13</f>
        <v>0.45</v>
      </c>
      <c r="O18" s="391">
        <f t="shared" si="1"/>
        <v>0</v>
      </c>
      <c r="P18" s="391">
        <f t="shared" si="0"/>
        <v>0</v>
      </c>
      <c r="Q18" s="391">
        <f t="shared" si="0"/>
        <v>0</v>
      </c>
      <c r="R18" s="391">
        <f t="shared" si="0"/>
        <v>0</v>
      </c>
      <c r="S18" s="391">
        <f t="shared" si="0"/>
        <v>0</v>
      </c>
      <c r="T18" s="391">
        <f t="shared" si="0"/>
        <v>0</v>
      </c>
    </row>
    <row r="19" spans="2:20" x14ac:dyDescent="0.3">
      <c r="B19" s="178" t="s">
        <v>440</v>
      </c>
      <c r="C19" s="443"/>
      <c r="D19" s="443"/>
      <c r="E19" s="443"/>
      <c r="F19" s="443"/>
      <c r="G19" s="443"/>
      <c r="H19" s="443"/>
      <c r="I19" s="295">
        <f>RC_Summary!P14</f>
        <v>0.15</v>
      </c>
      <c r="J19" s="295">
        <f>RC_Summary!Q14</f>
        <v>0.15</v>
      </c>
      <c r="K19" s="295">
        <f>RC_Summary!R14</f>
        <v>0.25</v>
      </c>
      <c r="L19" s="295">
        <f>RC_Summary!S14</f>
        <v>0.4</v>
      </c>
      <c r="M19" s="295">
        <f>RC_Summary!T14</f>
        <v>0.5</v>
      </c>
      <c r="N19" s="295">
        <f>RC_Summary!U14</f>
        <v>0.5</v>
      </c>
      <c r="O19" s="391">
        <f t="shared" si="1"/>
        <v>0</v>
      </c>
      <c r="P19" s="391">
        <f t="shared" si="0"/>
        <v>0</v>
      </c>
      <c r="Q19" s="391">
        <f t="shared" si="0"/>
        <v>0</v>
      </c>
      <c r="R19" s="391">
        <f t="shared" si="0"/>
        <v>0</v>
      </c>
      <c r="S19" s="391">
        <f t="shared" si="0"/>
        <v>0</v>
      </c>
      <c r="T19" s="391">
        <f t="shared" si="0"/>
        <v>0</v>
      </c>
    </row>
    <row r="20" spans="2:20" x14ac:dyDescent="0.3">
      <c r="B20" s="178" t="s">
        <v>441</v>
      </c>
      <c r="C20" s="443"/>
      <c r="D20" s="443"/>
      <c r="E20" s="443"/>
      <c r="F20" s="443"/>
      <c r="G20" s="443"/>
      <c r="H20" s="443"/>
      <c r="I20" s="295">
        <f>RC_Summary!P15</f>
        <v>0.15</v>
      </c>
      <c r="J20" s="295">
        <f>RC_Summary!Q15</f>
        <v>0.18</v>
      </c>
      <c r="K20" s="295">
        <f>RC_Summary!R15</f>
        <v>0.3</v>
      </c>
      <c r="L20" s="295">
        <f>RC_Summary!S15</f>
        <v>0.45</v>
      </c>
      <c r="M20" s="295">
        <f>RC_Summary!T15</f>
        <v>0.5</v>
      </c>
      <c r="N20" s="295">
        <f>RC_Summary!U15</f>
        <v>0.5</v>
      </c>
      <c r="O20" s="391">
        <f t="shared" si="1"/>
        <v>0</v>
      </c>
      <c r="P20" s="391">
        <f t="shared" si="0"/>
        <v>0</v>
      </c>
      <c r="Q20" s="391">
        <f t="shared" si="0"/>
        <v>0</v>
      </c>
      <c r="R20" s="391">
        <f t="shared" si="0"/>
        <v>0</v>
      </c>
      <c r="S20" s="391">
        <f t="shared" si="0"/>
        <v>0</v>
      </c>
      <c r="T20" s="391">
        <f t="shared" si="0"/>
        <v>0</v>
      </c>
    </row>
    <row r="21" spans="2:20" x14ac:dyDescent="0.3">
      <c r="B21" s="178" t="s">
        <v>442</v>
      </c>
      <c r="C21" s="443"/>
      <c r="D21" s="443"/>
      <c r="E21" s="443"/>
      <c r="F21" s="443"/>
      <c r="G21" s="443"/>
      <c r="H21" s="443"/>
      <c r="I21" s="295">
        <f>RC_Summary!P16</f>
        <v>0.15</v>
      </c>
      <c r="J21" s="295">
        <f>RC_Summary!Q16</f>
        <v>0.2</v>
      </c>
      <c r="K21" s="295">
        <f>RC_Summary!R16</f>
        <v>0.3</v>
      </c>
      <c r="L21" s="295">
        <f>RC_Summary!S16</f>
        <v>0.45</v>
      </c>
      <c r="M21" s="295">
        <f>RC_Summary!T16</f>
        <v>0.5</v>
      </c>
      <c r="N21" s="295">
        <f>RC_Summary!U16</f>
        <v>0.5</v>
      </c>
      <c r="O21" s="391">
        <f t="shared" si="1"/>
        <v>0</v>
      </c>
      <c r="P21" s="391">
        <f t="shared" si="0"/>
        <v>0</v>
      </c>
      <c r="Q21" s="391">
        <f t="shared" si="0"/>
        <v>0</v>
      </c>
      <c r="R21" s="391">
        <f t="shared" si="0"/>
        <v>0</v>
      </c>
      <c r="S21" s="391">
        <f t="shared" si="0"/>
        <v>0</v>
      </c>
      <c r="T21" s="391">
        <f t="shared" si="0"/>
        <v>0</v>
      </c>
    </row>
    <row r="22" spans="2:20" x14ac:dyDescent="0.3">
      <c r="B22" s="179" t="s">
        <v>443</v>
      </c>
      <c r="C22" s="443"/>
      <c r="D22" s="443"/>
      <c r="E22" s="443"/>
      <c r="F22" s="443"/>
      <c r="G22" s="443"/>
      <c r="H22" s="443"/>
      <c r="I22" s="295">
        <f>RC_Summary!P17</f>
        <v>0.18</v>
      </c>
      <c r="J22" s="295">
        <f>RC_Summary!Q17</f>
        <v>0.25</v>
      </c>
      <c r="K22" s="295">
        <f>RC_Summary!R17</f>
        <v>0.35</v>
      </c>
      <c r="L22" s="295">
        <f>RC_Summary!S17</f>
        <v>0.5</v>
      </c>
      <c r="M22" s="295">
        <f>RC_Summary!T17</f>
        <v>0.55000000000000004</v>
      </c>
      <c r="N22" s="295">
        <f>RC_Summary!U17</f>
        <v>0.55000000000000004</v>
      </c>
      <c r="O22" s="391">
        <f t="shared" si="1"/>
        <v>0</v>
      </c>
      <c r="P22" s="391">
        <f t="shared" si="0"/>
        <v>0</v>
      </c>
      <c r="Q22" s="391">
        <f t="shared" si="0"/>
        <v>0</v>
      </c>
      <c r="R22" s="391">
        <f t="shared" si="0"/>
        <v>0</v>
      </c>
      <c r="S22" s="391">
        <f t="shared" si="0"/>
        <v>0</v>
      </c>
      <c r="T22" s="391">
        <f t="shared" si="0"/>
        <v>0</v>
      </c>
    </row>
    <row r="24" spans="2:20" ht="15.5" x14ac:dyDescent="0.35">
      <c r="B24" s="127" t="str">
        <f>IF('Company Details'!$C$12="Conventional Insurer","Others", IF('Company Details'!$C$12="Takaful Operator","SHF","Others / SHF"))</f>
        <v>Others / SHF</v>
      </c>
    </row>
    <row r="26" spans="2:20" x14ac:dyDescent="0.3">
      <c r="B26" s="641" t="s">
        <v>431</v>
      </c>
      <c r="C26" s="642" t="s">
        <v>419</v>
      </c>
      <c r="D26" s="642"/>
      <c r="E26" s="642"/>
      <c r="F26" s="642"/>
      <c r="G26" s="642"/>
      <c r="H26" s="642"/>
      <c r="I26" s="642" t="s">
        <v>414</v>
      </c>
      <c r="J26" s="642"/>
      <c r="K26" s="642"/>
      <c r="L26" s="642"/>
      <c r="M26" s="642"/>
      <c r="N26" s="642"/>
      <c r="O26" s="642" t="s">
        <v>432</v>
      </c>
      <c r="P26" s="642"/>
      <c r="Q26" s="642"/>
      <c r="R26" s="642"/>
      <c r="S26" s="642"/>
      <c r="T26" s="642"/>
    </row>
    <row r="27" spans="2:20" x14ac:dyDescent="0.3">
      <c r="B27" s="641"/>
      <c r="C27" s="397">
        <v>1</v>
      </c>
      <c r="D27" s="397">
        <v>2</v>
      </c>
      <c r="E27" s="397">
        <v>3</v>
      </c>
      <c r="F27" s="397">
        <v>4</v>
      </c>
      <c r="G27" s="397">
        <v>5</v>
      </c>
      <c r="H27" s="397" t="s">
        <v>433</v>
      </c>
      <c r="I27" s="397">
        <v>1</v>
      </c>
      <c r="J27" s="397">
        <v>2</v>
      </c>
      <c r="K27" s="397">
        <v>3</v>
      </c>
      <c r="L27" s="397">
        <v>4</v>
      </c>
      <c r="M27" s="397">
        <v>5</v>
      </c>
      <c r="N27" s="397" t="s">
        <v>433</v>
      </c>
      <c r="O27" s="397">
        <v>1</v>
      </c>
      <c r="P27" s="397">
        <v>2</v>
      </c>
      <c r="Q27" s="397">
        <v>3</v>
      </c>
      <c r="R27" s="397">
        <v>4</v>
      </c>
      <c r="S27" s="397">
        <v>5</v>
      </c>
      <c r="T27" s="397" t="s">
        <v>433</v>
      </c>
    </row>
    <row r="28" spans="2:20" x14ac:dyDescent="0.3">
      <c r="B28" s="177" t="s">
        <v>434</v>
      </c>
      <c r="C28" s="444"/>
      <c r="D28" s="444"/>
      <c r="E28" s="444"/>
      <c r="F28" s="444"/>
      <c r="G28" s="444"/>
      <c r="H28" s="444"/>
      <c r="I28" s="293">
        <f>RC_Summary!P8</f>
        <v>0.01</v>
      </c>
      <c r="J28" s="293">
        <f>RC_Summary!Q8</f>
        <v>0.01</v>
      </c>
      <c r="K28" s="293">
        <f>RC_Summary!R8</f>
        <v>0.01</v>
      </c>
      <c r="L28" s="293">
        <f>RC_Summary!S8</f>
        <v>0.02</v>
      </c>
      <c r="M28" s="293">
        <f>RC_Summary!T8</f>
        <v>0.03</v>
      </c>
      <c r="N28" s="293">
        <f>RC_Summary!U8</f>
        <v>0.03</v>
      </c>
      <c r="O28" s="391">
        <f>MAX(I28*C28,0)</f>
        <v>0</v>
      </c>
      <c r="P28" s="391">
        <f t="shared" ref="P28:T37" si="2">MAX(J28*D28,0)</f>
        <v>0</v>
      </c>
      <c r="Q28" s="391">
        <f t="shared" si="2"/>
        <v>0</v>
      </c>
      <c r="R28" s="391">
        <f t="shared" si="2"/>
        <v>0</v>
      </c>
      <c r="S28" s="391">
        <f t="shared" si="2"/>
        <v>0</v>
      </c>
      <c r="T28" s="391">
        <f t="shared" si="2"/>
        <v>0</v>
      </c>
    </row>
    <row r="29" spans="2:20" x14ac:dyDescent="0.3">
      <c r="B29" s="178" t="s">
        <v>435</v>
      </c>
      <c r="C29" s="443"/>
      <c r="D29" s="443"/>
      <c r="E29" s="443"/>
      <c r="F29" s="443"/>
      <c r="G29" s="443"/>
      <c r="H29" s="443"/>
      <c r="I29" s="295">
        <f>RC_Summary!P9</f>
        <v>0.02</v>
      </c>
      <c r="J29" s="295">
        <f>RC_Summary!Q9</f>
        <v>0.02</v>
      </c>
      <c r="K29" s="295">
        <f>RC_Summary!R9</f>
        <v>0.03</v>
      </c>
      <c r="L29" s="295">
        <f>RC_Summary!S9</f>
        <v>0.08</v>
      </c>
      <c r="M29" s="295">
        <f>RC_Summary!T9</f>
        <v>0.1</v>
      </c>
      <c r="N29" s="295">
        <f>RC_Summary!U9</f>
        <v>0.1</v>
      </c>
      <c r="O29" s="391">
        <f t="shared" ref="O29:O37" si="3">MAX(I29*C29,0)</f>
        <v>0</v>
      </c>
      <c r="P29" s="391">
        <f t="shared" si="2"/>
        <v>0</v>
      </c>
      <c r="Q29" s="391">
        <f t="shared" si="2"/>
        <v>0</v>
      </c>
      <c r="R29" s="391">
        <f t="shared" si="2"/>
        <v>0</v>
      </c>
      <c r="S29" s="391">
        <f t="shared" si="2"/>
        <v>0</v>
      </c>
      <c r="T29" s="391">
        <f t="shared" si="2"/>
        <v>0</v>
      </c>
    </row>
    <row r="30" spans="2:20" x14ac:dyDescent="0.3">
      <c r="B30" s="178" t="s">
        <v>436</v>
      </c>
      <c r="C30" s="443"/>
      <c r="D30" s="443"/>
      <c r="E30" s="443"/>
      <c r="F30" s="443"/>
      <c r="G30" s="443"/>
      <c r="H30" s="443"/>
      <c r="I30" s="295">
        <f>RC_Summary!P10</f>
        <v>0.04</v>
      </c>
      <c r="J30" s="295">
        <f>RC_Summary!Q10</f>
        <v>0.05</v>
      </c>
      <c r="K30" s="295">
        <f>RC_Summary!R10</f>
        <v>0.08</v>
      </c>
      <c r="L30" s="295">
        <f>RC_Summary!S10</f>
        <v>0.15</v>
      </c>
      <c r="M30" s="295">
        <f>RC_Summary!T10</f>
        <v>0.2</v>
      </c>
      <c r="N30" s="295">
        <f>RC_Summary!U10</f>
        <v>0.2</v>
      </c>
      <c r="O30" s="391">
        <f t="shared" si="3"/>
        <v>0</v>
      </c>
      <c r="P30" s="391">
        <f t="shared" si="2"/>
        <v>0</v>
      </c>
      <c r="Q30" s="391">
        <f t="shared" si="2"/>
        <v>0</v>
      </c>
      <c r="R30" s="391">
        <f t="shared" si="2"/>
        <v>0</v>
      </c>
      <c r="S30" s="391">
        <f t="shared" si="2"/>
        <v>0</v>
      </c>
      <c r="T30" s="391">
        <f t="shared" si="2"/>
        <v>0</v>
      </c>
    </row>
    <row r="31" spans="2:20" x14ac:dyDescent="0.3">
      <c r="B31" s="178" t="s">
        <v>437</v>
      </c>
      <c r="C31" s="443"/>
      <c r="D31" s="443"/>
      <c r="E31" s="443"/>
      <c r="F31" s="443"/>
      <c r="G31" s="443"/>
      <c r="H31" s="443"/>
      <c r="I31" s="295">
        <f>RC_Summary!P11</f>
        <v>7.0000000000000007E-2</v>
      </c>
      <c r="J31" s="295">
        <f>RC_Summary!Q11</f>
        <v>0.08</v>
      </c>
      <c r="K31" s="295">
        <f>RC_Summary!R11</f>
        <v>0.15</v>
      </c>
      <c r="L31" s="295">
        <f>RC_Summary!S11</f>
        <v>0.25</v>
      </c>
      <c r="M31" s="295">
        <f>RC_Summary!T11</f>
        <v>0.3</v>
      </c>
      <c r="N31" s="295">
        <f>RC_Summary!U11</f>
        <v>0.3</v>
      </c>
      <c r="O31" s="391">
        <f t="shared" si="3"/>
        <v>0</v>
      </c>
      <c r="P31" s="391">
        <f t="shared" si="2"/>
        <v>0</v>
      </c>
      <c r="Q31" s="391">
        <f t="shared" si="2"/>
        <v>0</v>
      </c>
      <c r="R31" s="391">
        <f t="shared" si="2"/>
        <v>0</v>
      </c>
      <c r="S31" s="391">
        <f t="shared" si="2"/>
        <v>0</v>
      </c>
      <c r="T31" s="391">
        <f t="shared" si="2"/>
        <v>0</v>
      </c>
    </row>
    <row r="32" spans="2:20" x14ac:dyDescent="0.3">
      <c r="B32" s="178" t="s">
        <v>438</v>
      </c>
      <c r="C32" s="443"/>
      <c r="D32" s="443"/>
      <c r="E32" s="443"/>
      <c r="F32" s="443"/>
      <c r="G32" s="443"/>
      <c r="H32" s="443"/>
      <c r="I32" s="295">
        <f>RC_Summary!P12</f>
        <v>0.1</v>
      </c>
      <c r="J32" s="295">
        <f>RC_Summary!Q12</f>
        <v>0.12</v>
      </c>
      <c r="K32" s="295">
        <f>RC_Summary!R12</f>
        <v>0.2</v>
      </c>
      <c r="L32" s="295">
        <f>RC_Summary!S12</f>
        <v>0.3</v>
      </c>
      <c r="M32" s="295">
        <f>RC_Summary!T12</f>
        <v>0.35</v>
      </c>
      <c r="N32" s="295">
        <f>RC_Summary!U12</f>
        <v>0.35</v>
      </c>
      <c r="O32" s="391">
        <f t="shared" si="3"/>
        <v>0</v>
      </c>
      <c r="P32" s="391">
        <f t="shared" si="2"/>
        <v>0</v>
      </c>
      <c r="Q32" s="391">
        <f t="shared" si="2"/>
        <v>0</v>
      </c>
      <c r="R32" s="391">
        <f t="shared" si="2"/>
        <v>0</v>
      </c>
      <c r="S32" s="391">
        <f t="shared" si="2"/>
        <v>0</v>
      </c>
      <c r="T32" s="391">
        <f t="shared" si="2"/>
        <v>0</v>
      </c>
    </row>
    <row r="33" spans="2:20" x14ac:dyDescent="0.3">
      <c r="B33" s="178" t="s">
        <v>439</v>
      </c>
      <c r="C33" s="443"/>
      <c r="D33" s="443"/>
      <c r="E33" s="443"/>
      <c r="F33" s="443"/>
      <c r="G33" s="443"/>
      <c r="H33" s="443"/>
      <c r="I33" s="295">
        <f>RC_Summary!P13</f>
        <v>0.12</v>
      </c>
      <c r="J33" s="295">
        <f>RC_Summary!Q13</f>
        <v>0.15</v>
      </c>
      <c r="K33" s="295">
        <f>RC_Summary!R13</f>
        <v>0.25</v>
      </c>
      <c r="L33" s="295">
        <f>RC_Summary!S13</f>
        <v>0.4</v>
      </c>
      <c r="M33" s="295">
        <f>RC_Summary!T13</f>
        <v>0.45</v>
      </c>
      <c r="N33" s="295">
        <f>RC_Summary!U13</f>
        <v>0.45</v>
      </c>
      <c r="O33" s="391">
        <f t="shared" si="3"/>
        <v>0</v>
      </c>
      <c r="P33" s="391">
        <f t="shared" si="2"/>
        <v>0</v>
      </c>
      <c r="Q33" s="391">
        <f t="shared" si="2"/>
        <v>0</v>
      </c>
      <c r="R33" s="391">
        <f t="shared" si="2"/>
        <v>0</v>
      </c>
      <c r="S33" s="391">
        <f t="shared" si="2"/>
        <v>0</v>
      </c>
      <c r="T33" s="391">
        <f t="shared" si="2"/>
        <v>0</v>
      </c>
    </row>
    <row r="34" spans="2:20" x14ac:dyDescent="0.3">
      <c r="B34" s="178" t="s">
        <v>440</v>
      </c>
      <c r="C34" s="443"/>
      <c r="D34" s="443"/>
      <c r="E34" s="443"/>
      <c r="F34" s="443"/>
      <c r="G34" s="443"/>
      <c r="H34" s="443"/>
      <c r="I34" s="295">
        <f>RC_Summary!P14</f>
        <v>0.15</v>
      </c>
      <c r="J34" s="295">
        <f>RC_Summary!Q14</f>
        <v>0.15</v>
      </c>
      <c r="K34" s="295">
        <f>RC_Summary!R14</f>
        <v>0.25</v>
      </c>
      <c r="L34" s="295">
        <f>RC_Summary!S14</f>
        <v>0.4</v>
      </c>
      <c r="M34" s="295">
        <f>RC_Summary!T14</f>
        <v>0.5</v>
      </c>
      <c r="N34" s="295">
        <f>RC_Summary!U14</f>
        <v>0.5</v>
      </c>
      <c r="O34" s="391">
        <f t="shared" si="3"/>
        <v>0</v>
      </c>
      <c r="P34" s="391">
        <f t="shared" si="2"/>
        <v>0</v>
      </c>
      <c r="Q34" s="391">
        <f t="shared" si="2"/>
        <v>0</v>
      </c>
      <c r="R34" s="391">
        <f t="shared" si="2"/>
        <v>0</v>
      </c>
      <c r="S34" s="391">
        <f t="shared" si="2"/>
        <v>0</v>
      </c>
      <c r="T34" s="391">
        <f t="shared" si="2"/>
        <v>0</v>
      </c>
    </row>
    <row r="35" spans="2:20" x14ac:dyDescent="0.3">
      <c r="B35" s="178" t="s">
        <v>441</v>
      </c>
      <c r="C35" s="443"/>
      <c r="D35" s="443"/>
      <c r="E35" s="443"/>
      <c r="F35" s="443"/>
      <c r="G35" s="443"/>
      <c r="H35" s="443"/>
      <c r="I35" s="295">
        <f>RC_Summary!P15</f>
        <v>0.15</v>
      </c>
      <c r="J35" s="295">
        <f>RC_Summary!Q15</f>
        <v>0.18</v>
      </c>
      <c r="K35" s="295">
        <f>RC_Summary!R15</f>
        <v>0.3</v>
      </c>
      <c r="L35" s="295">
        <f>RC_Summary!S15</f>
        <v>0.45</v>
      </c>
      <c r="M35" s="295">
        <f>RC_Summary!T15</f>
        <v>0.5</v>
      </c>
      <c r="N35" s="295">
        <f>RC_Summary!U15</f>
        <v>0.5</v>
      </c>
      <c r="O35" s="391">
        <f t="shared" si="3"/>
        <v>0</v>
      </c>
      <c r="P35" s="391">
        <f t="shared" si="2"/>
        <v>0</v>
      </c>
      <c r="Q35" s="391">
        <f t="shared" si="2"/>
        <v>0</v>
      </c>
      <c r="R35" s="391">
        <f t="shared" si="2"/>
        <v>0</v>
      </c>
      <c r="S35" s="391">
        <f t="shared" si="2"/>
        <v>0</v>
      </c>
      <c r="T35" s="391">
        <f t="shared" si="2"/>
        <v>0</v>
      </c>
    </row>
    <row r="36" spans="2:20" x14ac:dyDescent="0.3">
      <c r="B36" s="178" t="s">
        <v>442</v>
      </c>
      <c r="C36" s="443"/>
      <c r="D36" s="443"/>
      <c r="E36" s="443"/>
      <c r="F36" s="443"/>
      <c r="G36" s="443"/>
      <c r="H36" s="443"/>
      <c r="I36" s="295">
        <f>RC_Summary!P16</f>
        <v>0.15</v>
      </c>
      <c r="J36" s="295">
        <f>RC_Summary!Q16</f>
        <v>0.2</v>
      </c>
      <c r="K36" s="295">
        <f>RC_Summary!R16</f>
        <v>0.3</v>
      </c>
      <c r="L36" s="295">
        <f>RC_Summary!S16</f>
        <v>0.45</v>
      </c>
      <c r="M36" s="295">
        <f>RC_Summary!T16</f>
        <v>0.5</v>
      </c>
      <c r="N36" s="295">
        <f>RC_Summary!U16</f>
        <v>0.5</v>
      </c>
      <c r="O36" s="391">
        <f t="shared" si="3"/>
        <v>0</v>
      </c>
      <c r="P36" s="391">
        <f t="shared" si="2"/>
        <v>0</v>
      </c>
      <c r="Q36" s="391">
        <f t="shared" si="2"/>
        <v>0</v>
      </c>
      <c r="R36" s="391">
        <f t="shared" si="2"/>
        <v>0</v>
      </c>
      <c r="S36" s="391">
        <f t="shared" si="2"/>
        <v>0</v>
      </c>
      <c r="T36" s="391">
        <f t="shared" si="2"/>
        <v>0</v>
      </c>
    </row>
    <row r="37" spans="2:20" x14ac:dyDescent="0.3">
      <c r="B37" s="179" t="s">
        <v>443</v>
      </c>
      <c r="C37" s="443"/>
      <c r="D37" s="443"/>
      <c r="E37" s="443"/>
      <c r="F37" s="443"/>
      <c r="G37" s="443"/>
      <c r="H37" s="443"/>
      <c r="I37" s="295">
        <f>RC_Summary!P17</f>
        <v>0.18</v>
      </c>
      <c r="J37" s="295">
        <f>RC_Summary!Q17</f>
        <v>0.25</v>
      </c>
      <c r="K37" s="295">
        <f>RC_Summary!R17</f>
        <v>0.35</v>
      </c>
      <c r="L37" s="295">
        <f>RC_Summary!S17</f>
        <v>0.5</v>
      </c>
      <c r="M37" s="295">
        <f>RC_Summary!T17</f>
        <v>0.55000000000000004</v>
      </c>
      <c r="N37" s="295">
        <f>RC_Summary!U17</f>
        <v>0.55000000000000004</v>
      </c>
      <c r="O37" s="391">
        <f t="shared" si="3"/>
        <v>0</v>
      </c>
      <c r="P37" s="391">
        <f t="shared" si="2"/>
        <v>0</v>
      </c>
      <c r="Q37" s="391">
        <f t="shared" si="2"/>
        <v>0</v>
      </c>
      <c r="R37" s="391">
        <f t="shared" si="2"/>
        <v>0</v>
      </c>
      <c r="S37" s="391">
        <f t="shared" si="2"/>
        <v>0</v>
      </c>
      <c r="T37" s="391">
        <f t="shared" si="2"/>
        <v>0</v>
      </c>
    </row>
  </sheetData>
  <sheetProtection algorithmName="SHA-512" hashValue="Zol9Z6iObasr9FqQPDy9rQKXxegFn+kE23XXfKezwixCU/bz7hd0kFXztuYfcc4gne+OH4snVhaVSHmYzvIazw==" saltValue="3B6ROOVXnTLIIVJbgmsFYA==" spinCount="100000" sheet="1" objects="1" scenarios="1" selectLockedCells="1"/>
  <mergeCells count="8">
    <mergeCell ref="O11:T11"/>
    <mergeCell ref="B11:B12"/>
    <mergeCell ref="C11:H11"/>
    <mergeCell ref="I11:N11"/>
    <mergeCell ref="B26:B27"/>
    <mergeCell ref="C26:H26"/>
    <mergeCell ref="I26:N26"/>
    <mergeCell ref="O26:T26"/>
  </mergeCells>
  <pageMargins left="0.7" right="0.7" top="0.75" bottom="0.75" header="0.3" footer="0.3"/>
  <pageSetup orientation="landscape" r:id="rId1"/>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8064A2"/>
  </sheetPr>
  <dimension ref="B2:P138"/>
  <sheetViews>
    <sheetView showGridLines="0" zoomScale="65" zoomScaleNormal="65" workbookViewId="0">
      <pane ySplit="11" topLeftCell="A111" activePane="bottomLeft" state="frozen"/>
      <selection pane="bottomLeft" activeCell="C119" sqref="C119"/>
    </sheetView>
  </sheetViews>
  <sheetFormatPr defaultColWidth="9.1796875" defaultRowHeight="13" x14ac:dyDescent="0.3"/>
  <cols>
    <col min="1" max="1" width="3.54296875" style="122" customWidth="1"/>
    <col min="2" max="2" width="96.54296875" style="122" customWidth="1"/>
    <col min="3" max="4" width="20.54296875" style="122" customWidth="1"/>
    <col min="5" max="5" width="13.54296875" style="122" customWidth="1"/>
    <col min="6" max="7" width="20.54296875" style="122" customWidth="1"/>
    <col min="8" max="8" width="3.54296875" style="180" customWidth="1"/>
    <col min="9" max="9" width="3" style="122" customWidth="1"/>
    <col min="10" max="10" width="50.54296875" style="122" customWidth="1"/>
    <col min="11" max="12" width="20.54296875" style="122" customWidth="1"/>
    <col min="13" max="13" width="13.54296875" style="122" customWidth="1"/>
    <col min="14" max="15" width="20.54296875" style="122" customWidth="1"/>
    <col min="16" max="16" width="4.54296875" style="180" customWidth="1"/>
    <col min="17" max="16384" width="9.1796875" style="122"/>
  </cols>
  <sheetData>
    <row r="2" spans="2:15" ht="14" x14ac:dyDescent="0.3">
      <c r="B2" s="95" t="s">
        <v>156</v>
      </c>
      <c r="D2" s="160" t="s">
        <v>408</v>
      </c>
      <c r="E2" s="191"/>
      <c r="F2" s="191"/>
      <c r="G2" s="191"/>
      <c r="H2" s="191"/>
      <c r="I2" s="191"/>
      <c r="J2" s="191"/>
    </row>
    <row r="3" spans="2:15" x14ac:dyDescent="0.3">
      <c r="B3" s="122" t="s">
        <v>444</v>
      </c>
      <c r="D3" s="160" t="s">
        <v>445</v>
      </c>
      <c r="E3" s="191"/>
      <c r="F3" s="191"/>
      <c r="G3" s="191"/>
      <c r="H3" s="191"/>
      <c r="I3" s="191"/>
      <c r="J3" s="191"/>
    </row>
    <row r="5" spans="2:15" ht="14" x14ac:dyDescent="0.3">
      <c r="B5" s="117" t="s">
        <v>446</v>
      </c>
    </row>
    <row r="6" spans="2:15" x14ac:dyDescent="0.3">
      <c r="B6" s="116" t="str">
        <f>IF('Company Details'!$C$12="Conventional Insurer","Par Fund", IF('Company Details'!$C$12="Takaful Operator","PRF","Par Fund / PRF"))</f>
        <v>Par Fund / PRF</v>
      </c>
      <c r="C6" s="311">
        <f>F12+F20+F28+F36+F44+F52+F59+F66+F74+F82+F89+F96+F103+F110+F117+F124+F131+N12+N20+N28+N37+N46</f>
        <v>0</v>
      </c>
    </row>
    <row r="7" spans="2:15" x14ac:dyDescent="0.3">
      <c r="B7" s="116" t="str">
        <f>IF('Company Details'!$C$12="Conventional Insurer","Others Fund", IF('Company Details'!$C$12="Takaful Operator","SHF","Others / SHF"))</f>
        <v>Others / SHF</v>
      </c>
      <c r="C7" s="311">
        <f>G12+G20+G28+G36+G44+G52+G59+G66+G74+G82+G89+G96+G103+G110+G117+G124+G131+O12+O20+O28+O37+O46</f>
        <v>0</v>
      </c>
    </row>
    <row r="9" spans="2:15" ht="14" x14ac:dyDescent="0.3">
      <c r="B9" s="181" t="s">
        <v>447</v>
      </c>
      <c r="C9" s="182"/>
      <c r="D9" s="182"/>
      <c r="E9" s="182"/>
      <c r="F9" s="182"/>
      <c r="G9" s="182"/>
      <c r="H9" s="183"/>
      <c r="I9" s="182"/>
      <c r="J9" s="181" t="s">
        <v>448</v>
      </c>
    </row>
    <row r="10" spans="2:15" x14ac:dyDescent="0.3">
      <c r="B10" s="641" t="s">
        <v>449</v>
      </c>
      <c r="C10" s="641" t="s">
        <v>450</v>
      </c>
      <c r="D10" s="641"/>
      <c r="E10" s="641" t="s">
        <v>451</v>
      </c>
      <c r="F10" s="641" t="s">
        <v>251</v>
      </c>
      <c r="G10" s="641"/>
      <c r="J10" s="641" t="s">
        <v>449</v>
      </c>
      <c r="K10" s="641" t="s">
        <v>450</v>
      </c>
      <c r="L10" s="641"/>
      <c r="M10" s="641" t="s">
        <v>451</v>
      </c>
      <c r="N10" s="641" t="s">
        <v>251</v>
      </c>
      <c r="O10" s="641"/>
    </row>
    <row r="11" spans="2:15" x14ac:dyDescent="0.3">
      <c r="B11" s="641"/>
      <c r="C11" s="394" t="str">
        <f>IF('Company Details'!$C$12="Conventional Insurer","Par Fund", IF('Company Details'!$C$12="Takaful Operator","PRF","Par Fund / PRF"))</f>
        <v>Par Fund / PRF</v>
      </c>
      <c r="D11" s="394" t="str">
        <f>IF('Company Details'!$C$12="Conventional Insurer","Others", IF('Company Details'!$C$12="Takaful Operator","SHF","Others / SHF"))</f>
        <v>Others / SHF</v>
      </c>
      <c r="E11" s="641"/>
      <c r="F11" s="394" t="str">
        <f>IF('Company Details'!$C$12="Conventional Insurer","Par Fund", IF('Company Details'!$C$12="Takaful Operator","PRF","Par Fund / PRF"))</f>
        <v>Par Fund / PRF</v>
      </c>
      <c r="G11" s="394" t="str">
        <f>IF('Company Details'!$C$12="Conventional Insurer","Others", IF('Company Details'!$C$12="Takaful Operator","SHF","Others / SHF"))</f>
        <v>Others / SHF</v>
      </c>
      <c r="H11" s="184"/>
      <c r="J11" s="641"/>
      <c r="K11" s="394" t="str">
        <f>IF('Company Details'!$C$12="Conventional Insurer","Par Fund", IF('Company Details'!$C$12="Takaful Operator","PRF","Par Fund / PRF"))</f>
        <v>Par Fund / PRF</v>
      </c>
      <c r="L11" s="394" t="str">
        <f>IF('Company Details'!$C$12="Conventional Insurer","Others", IF('Company Details'!$C$12="Takaful Operator","SHF","Others / SHF"))</f>
        <v>Others / SHF</v>
      </c>
      <c r="M11" s="641"/>
      <c r="N11" s="394" t="str">
        <f>IF('Company Details'!$C$12="Conventional Insurer","Par Fund", IF('Company Details'!$C$12="Takaful Operator","PRF","Par Fund / PRF"))</f>
        <v>Par Fund / PRF</v>
      </c>
      <c r="O11" s="394" t="str">
        <f>IF('Company Details'!$C$12="Conventional Insurer","Others", IF('Company Details'!$C$12="Takaful Operator","SHF","Others / SHF"))</f>
        <v>Others / SHF</v>
      </c>
    </row>
    <row r="12" spans="2:15" x14ac:dyDescent="0.3">
      <c r="B12" s="652" t="s">
        <v>452</v>
      </c>
      <c r="C12" s="654"/>
      <c r="D12" s="393"/>
      <c r="E12" s="656"/>
      <c r="F12" s="658">
        <f>SUM(F14:F19)</f>
        <v>0</v>
      </c>
      <c r="G12" s="658">
        <f>SUM(G14:G19)</f>
        <v>0</v>
      </c>
      <c r="H12" s="185"/>
      <c r="J12" s="395" t="s">
        <v>453</v>
      </c>
      <c r="K12" s="302"/>
      <c r="L12" s="302"/>
      <c r="M12" s="396"/>
      <c r="N12" s="391">
        <f>SUM(N13:N19)</f>
        <v>0</v>
      </c>
      <c r="O12" s="391">
        <f>SUM(O13:O19)</f>
        <v>0</v>
      </c>
    </row>
    <row r="13" spans="2:15" x14ac:dyDescent="0.3">
      <c r="B13" s="653"/>
      <c r="C13" s="655"/>
      <c r="D13" s="302"/>
      <c r="E13" s="657"/>
      <c r="F13" s="659"/>
      <c r="G13" s="659"/>
      <c r="H13" s="185"/>
      <c r="J13" s="187" t="s">
        <v>454</v>
      </c>
      <c r="K13" s="305">
        <f>Assets_1!E40</f>
        <v>0</v>
      </c>
      <c r="L13" s="305">
        <f>Assets_1!F40</f>
        <v>0</v>
      </c>
      <c r="M13" s="303">
        <f>RC_Summary!$X$18</f>
        <v>5.0000000000000001E-3</v>
      </c>
      <c r="N13" s="305">
        <f>MAX(0,K13*M13)</f>
        <v>0</v>
      </c>
      <c r="O13" s="305">
        <f>MAX(0,L13*M13)</f>
        <v>0</v>
      </c>
    </row>
    <row r="14" spans="2:15" x14ac:dyDescent="0.3">
      <c r="B14" s="187" t="s">
        <v>455</v>
      </c>
      <c r="C14" s="305">
        <f>Assets_1!E11</f>
        <v>0</v>
      </c>
      <c r="D14" s="305">
        <f>Assets_1!F11</f>
        <v>0</v>
      </c>
      <c r="E14" s="303">
        <f>RC_Summary!$X$8*0.5</f>
        <v>5.0000000000000001E-4</v>
      </c>
      <c r="F14" s="305">
        <f t="shared" ref="F14:F19" si="0">MAX(0,C14*E14)</f>
        <v>0</v>
      </c>
      <c r="G14" s="305">
        <f t="shared" ref="G14:G19" si="1">MAX(0,D14*E14)</f>
        <v>0</v>
      </c>
      <c r="H14" s="185"/>
      <c r="J14" s="187" t="s">
        <v>456</v>
      </c>
      <c r="K14" s="305">
        <f>Assets_1!E41</f>
        <v>0</v>
      </c>
      <c r="L14" s="305">
        <f>Assets_1!F41</f>
        <v>0</v>
      </c>
      <c r="M14" s="303">
        <f>RC_Summary!$X$19</f>
        <v>5.0000000000000001E-3</v>
      </c>
      <c r="N14" s="305">
        <f t="shared" ref="N14:N19" si="2">MAX(0,K14*M14)</f>
        <v>0</v>
      </c>
      <c r="O14" s="305">
        <f t="shared" ref="O14:O19" si="3">MAX(0,L14*M14)</f>
        <v>0</v>
      </c>
    </row>
    <row r="15" spans="2:15" x14ac:dyDescent="0.3">
      <c r="B15" s="187" t="s">
        <v>457</v>
      </c>
      <c r="C15" s="305">
        <f>Assets_1!E12</f>
        <v>0</v>
      </c>
      <c r="D15" s="305">
        <f>Assets_1!F12</f>
        <v>0</v>
      </c>
      <c r="E15" s="303">
        <f>RC_Summary!$X$9*0.5</f>
        <v>1.5E-3</v>
      </c>
      <c r="F15" s="305">
        <f t="shared" si="0"/>
        <v>0</v>
      </c>
      <c r="G15" s="305">
        <f t="shared" si="1"/>
        <v>0</v>
      </c>
      <c r="H15" s="185"/>
      <c r="J15" s="187" t="s">
        <v>458</v>
      </c>
      <c r="K15" s="305">
        <f>Assets_1!E42</f>
        <v>0</v>
      </c>
      <c r="L15" s="305">
        <f>Assets_1!F42</f>
        <v>0</v>
      </c>
      <c r="M15" s="303">
        <f>RC_Summary!$X$20</f>
        <v>0.02</v>
      </c>
      <c r="N15" s="305">
        <f t="shared" si="2"/>
        <v>0</v>
      </c>
      <c r="O15" s="305">
        <f t="shared" si="3"/>
        <v>0</v>
      </c>
    </row>
    <row r="16" spans="2:15" x14ac:dyDescent="0.3">
      <c r="B16" s="187" t="s">
        <v>459</v>
      </c>
      <c r="C16" s="305">
        <f>Assets_1!E13</f>
        <v>0</v>
      </c>
      <c r="D16" s="305">
        <f>Assets_1!F13</f>
        <v>0</v>
      </c>
      <c r="E16" s="303">
        <f>RC_Summary!$X$10*0.5</f>
        <v>5.0000000000000001E-3</v>
      </c>
      <c r="F16" s="305">
        <f t="shared" si="0"/>
        <v>0</v>
      </c>
      <c r="G16" s="305">
        <f t="shared" si="1"/>
        <v>0</v>
      </c>
      <c r="H16" s="185"/>
      <c r="J16" s="187" t="s">
        <v>460</v>
      </c>
      <c r="K16" s="305">
        <f>Assets_1!E43</f>
        <v>0</v>
      </c>
      <c r="L16" s="305">
        <f>Assets_1!F43</f>
        <v>0</v>
      </c>
      <c r="M16" s="303">
        <f>RC_Summary!$X$21</f>
        <v>0.1</v>
      </c>
      <c r="N16" s="305">
        <f t="shared" si="2"/>
        <v>0</v>
      </c>
      <c r="O16" s="305">
        <f t="shared" si="3"/>
        <v>0</v>
      </c>
    </row>
    <row r="17" spans="2:15" x14ac:dyDescent="0.3">
      <c r="B17" s="187" t="s">
        <v>461</v>
      </c>
      <c r="C17" s="305">
        <f>Assets_1!E14</f>
        <v>0</v>
      </c>
      <c r="D17" s="305">
        <f>Assets_1!F14</f>
        <v>0</v>
      </c>
      <c r="E17" s="303">
        <f>RC_Summary!$X$11*0.5</f>
        <v>3.5000000000000003E-2</v>
      </c>
      <c r="F17" s="305">
        <f t="shared" si="0"/>
        <v>0</v>
      </c>
      <c r="G17" s="305">
        <f t="shared" si="1"/>
        <v>0</v>
      </c>
      <c r="H17" s="185"/>
      <c r="J17" s="187" t="s">
        <v>462</v>
      </c>
      <c r="K17" s="305">
        <f>Assets_1!E44</f>
        <v>0</v>
      </c>
      <c r="L17" s="305">
        <f>Assets_1!F44</f>
        <v>0</v>
      </c>
      <c r="M17" s="303">
        <f>RC_Summary!$X$22</f>
        <v>0.4</v>
      </c>
      <c r="N17" s="305">
        <f t="shared" si="2"/>
        <v>0</v>
      </c>
      <c r="O17" s="305">
        <f t="shared" si="3"/>
        <v>0</v>
      </c>
    </row>
    <row r="18" spans="2:15" x14ac:dyDescent="0.3">
      <c r="B18" s="187" t="s">
        <v>463</v>
      </c>
      <c r="C18" s="305">
        <f>Assets_1!E15</f>
        <v>0</v>
      </c>
      <c r="D18" s="305">
        <f>Assets_1!F15</f>
        <v>0</v>
      </c>
      <c r="E18" s="303">
        <f>RC_Summary!$X$12*0.5</f>
        <v>0.25</v>
      </c>
      <c r="F18" s="305">
        <f t="shared" si="0"/>
        <v>0</v>
      </c>
      <c r="G18" s="305">
        <f t="shared" si="1"/>
        <v>0</v>
      </c>
      <c r="H18" s="185"/>
      <c r="J18" s="187" t="s">
        <v>464</v>
      </c>
      <c r="K18" s="305">
        <f>Assets_1!E45</f>
        <v>0</v>
      </c>
      <c r="L18" s="305">
        <f>Assets_1!F45</f>
        <v>0</v>
      </c>
      <c r="M18" s="303">
        <f>RC_Summary!$X$23</f>
        <v>0.7</v>
      </c>
      <c r="N18" s="305">
        <f t="shared" si="2"/>
        <v>0</v>
      </c>
      <c r="O18" s="305">
        <f t="shared" si="3"/>
        <v>0</v>
      </c>
    </row>
    <row r="19" spans="2:15" x14ac:dyDescent="0.3">
      <c r="B19" s="188" t="s">
        <v>433</v>
      </c>
      <c r="C19" s="305">
        <f>Assets_1!E16</f>
        <v>0</v>
      </c>
      <c r="D19" s="305">
        <f>Assets_1!F16</f>
        <v>0</v>
      </c>
      <c r="E19" s="303">
        <f>RC_Summary!$X$13*0.5</f>
        <v>0.27500000000000002</v>
      </c>
      <c r="F19" s="305">
        <f t="shared" si="0"/>
        <v>0</v>
      </c>
      <c r="G19" s="305">
        <f t="shared" si="1"/>
        <v>0</v>
      </c>
      <c r="H19" s="185"/>
      <c r="J19" s="188" t="s">
        <v>465</v>
      </c>
      <c r="K19" s="305">
        <f>Assets_1!E46</f>
        <v>0</v>
      </c>
      <c r="L19" s="305">
        <f>Assets_1!F46</f>
        <v>0</v>
      </c>
      <c r="M19" s="303">
        <f>RC_Summary!$X$24</f>
        <v>1</v>
      </c>
      <c r="N19" s="305">
        <f t="shared" si="2"/>
        <v>0</v>
      </c>
      <c r="O19" s="305">
        <f t="shared" si="3"/>
        <v>0</v>
      </c>
    </row>
    <row r="20" spans="2:15" x14ac:dyDescent="0.3">
      <c r="B20" s="660" t="s">
        <v>466</v>
      </c>
      <c r="C20" s="661"/>
      <c r="D20" s="661"/>
      <c r="E20" s="663"/>
      <c r="F20" s="665">
        <f>SUM(F22:F27)</f>
        <v>0</v>
      </c>
      <c r="G20" s="665">
        <f>SUM(G22:G27)</f>
        <v>0</v>
      </c>
      <c r="H20" s="185"/>
      <c r="J20" s="186" t="s">
        <v>467</v>
      </c>
      <c r="K20" s="304"/>
      <c r="L20" s="304"/>
      <c r="M20" s="303"/>
      <c r="N20" s="305">
        <f>SUM(N21:N27)</f>
        <v>0</v>
      </c>
      <c r="O20" s="305">
        <f>SUM(O21:O27)</f>
        <v>0</v>
      </c>
    </row>
    <row r="21" spans="2:15" x14ac:dyDescent="0.3">
      <c r="B21" s="653"/>
      <c r="C21" s="662"/>
      <c r="D21" s="662"/>
      <c r="E21" s="664"/>
      <c r="F21" s="659"/>
      <c r="G21" s="659"/>
      <c r="H21" s="185"/>
      <c r="J21" s="187" t="s">
        <v>454</v>
      </c>
      <c r="K21" s="305">
        <f>Assets_1!E163</f>
        <v>0</v>
      </c>
      <c r="L21" s="305">
        <f>Assets_1!F163</f>
        <v>0</v>
      </c>
      <c r="M21" s="303">
        <f>RC_Summary!$X$18</f>
        <v>5.0000000000000001E-3</v>
      </c>
      <c r="N21" s="305">
        <f t="shared" ref="N21:N27" si="4">MAX(0,K21*M21)</f>
        <v>0</v>
      </c>
      <c r="O21" s="305">
        <f t="shared" ref="O21:O27" si="5">MAX(0,L21*M21)</f>
        <v>0</v>
      </c>
    </row>
    <row r="22" spans="2:15" x14ac:dyDescent="0.3">
      <c r="B22" s="187" t="s">
        <v>455</v>
      </c>
      <c r="C22" s="305">
        <f>Assets_1!E18</f>
        <v>0</v>
      </c>
      <c r="D22" s="305">
        <f>Assets_1!F18</f>
        <v>0</v>
      </c>
      <c r="E22" s="303">
        <f>RC_Summary!$X$8</f>
        <v>1E-3</v>
      </c>
      <c r="F22" s="305">
        <f t="shared" ref="F22:F27" si="6">MAX(0,C22*E22)</f>
        <v>0</v>
      </c>
      <c r="G22" s="305">
        <f t="shared" ref="G22:G27" si="7">MAX(0,D22*E22)</f>
        <v>0</v>
      </c>
      <c r="H22" s="185"/>
      <c r="J22" s="187" t="s">
        <v>456</v>
      </c>
      <c r="K22" s="305">
        <f>Assets_1!E164</f>
        <v>0</v>
      </c>
      <c r="L22" s="305">
        <f>Assets_1!F164</f>
        <v>0</v>
      </c>
      <c r="M22" s="303">
        <f>RC_Summary!$X$19</f>
        <v>5.0000000000000001E-3</v>
      </c>
      <c r="N22" s="305">
        <f t="shared" si="4"/>
        <v>0</v>
      </c>
      <c r="O22" s="305">
        <f t="shared" si="5"/>
        <v>0</v>
      </c>
    </row>
    <row r="23" spans="2:15" x14ac:dyDescent="0.3">
      <c r="B23" s="187" t="s">
        <v>457</v>
      </c>
      <c r="C23" s="305">
        <f>Assets_1!E19</f>
        <v>0</v>
      </c>
      <c r="D23" s="305">
        <f>Assets_1!F19</f>
        <v>0</v>
      </c>
      <c r="E23" s="303">
        <f>RC_Summary!$X$9</f>
        <v>3.0000000000000001E-3</v>
      </c>
      <c r="F23" s="305">
        <f t="shared" si="6"/>
        <v>0</v>
      </c>
      <c r="G23" s="305">
        <f t="shared" si="7"/>
        <v>0</v>
      </c>
      <c r="H23" s="185"/>
      <c r="J23" s="187" t="s">
        <v>458</v>
      </c>
      <c r="K23" s="305">
        <f>Assets_1!E165</f>
        <v>0</v>
      </c>
      <c r="L23" s="305">
        <f>Assets_1!F165</f>
        <v>0</v>
      </c>
      <c r="M23" s="303">
        <f>RC_Summary!$X$20</f>
        <v>0.02</v>
      </c>
      <c r="N23" s="305">
        <f t="shared" si="4"/>
        <v>0</v>
      </c>
      <c r="O23" s="305">
        <f t="shared" si="5"/>
        <v>0</v>
      </c>
    </row>
    <row r="24" spans="2:15" x14ac:dyDescent="0.3">
      <c r="B24" s="187" t="s">
        <v>459</v>
      </c>
      <c r="C24" s="305">
        <f>Assets_1!E20</f>
        <v>0</v>
      </c>
      <c r="D24" s="305">
        <f>Assets_1!F20</f>
        <v>0</v>
      </c>
      <c r="E24" s="303">
        <f>RC_Summary!$X$10</f>
        <v>0.01</v>
      </c>
      <c r="F24" s="305">
        <f t="shared" si="6"/>
        <v>0</v>
      </c>
      <c r="G24" s="305">
        <f t="shared" si="7"/>
        <v>0</v>
      </c>
      <c r="H24" s="185"/>
      <c r="J24" s="187" t="s">
        <v>460</v>
      </c>
      <c r="K24" s="305">
        <f>Assets_1!E166</f>
        <v>0</v>
      </c>
      <c r="L24" s="305">
        <f>Assets_1!F166</f>
        <v>0</v>
      </c>
      <c r="M24" s="303">
        <f>RC_Summary!$X$21</f>
        <v>0.1</v>
      </c>
      <c r="N24" s="305">
        <f t="shared" si="4"/>
        <v>0</v>
      </c>
      <c r="O24" s="305">
        <f t="shared" si="5"/>
        <v>0</v>
      </c>
    </row>
    <row r="25" spans="2:15" x14ac:dyDescent="0.3">
      <c r="B25" s="187" t="s">
        <v>461</v>
      </c>
      <c r="C25" s="305">
        <f>Assets_1!E21</f>
        <v>0</v>
      </c>
      <c r="D25" s="305">
        <f>Assets_1!F21</f>
        <v>0</v>
      </c>
      <c r="E25" s="303">
        <f>RC_Summary!$X$11</f>
        <v>7.0000000000000007E-2</v>
      </c>
      <c r="F25" s="305">
        <f t="shared" si="6"/>
        <v>0</v>
      </c>
      <c r="G25" s="305">
        <f t="shared" si="7"/>
        <v>0</v>
      </c>
      <c r="H25" s="185"/>
      <c r="J25" s="187" t="s">
        <v>462</v>
      </c>
      <c r="K25" s="305">
        <f>Assets_1!E167</f>
        <v>0</v>
      </c>
      <c r="L25" s="305">
        <f>Assets_1!F167</f>
        <v>0</v>
      </c>
      <c r="M25" s="303">
        <f>RC_Summary!$X$22</f>
        <v>0.4</v>
      </c>
      <c r="N25" s="305">
        <f t="shared" si="4"/>
        <v>0</v>
      </c>
      <c r="O25" s="305">
        <f t="shared" si="5"/>
        <v>0</v>
      </c>
    </row>
    <row r="26" spans="2:15" x14ac:dyDescent="0.3">
      <c r="B26" s="187" t="s">
        <v>463</v>
      </c>
      <c r="C26" s="305">
        <f>Assets_1!E22</f>
        <v>0</v>
      </c>
      <c r="D26" s="305">
        <f>Assets_1!F22</f>
        <v>0</v>
      </c>
      <c r="E26" s="303">
        <f>RC_Summary!$X$12</f>
        <v>0.5</v>
      </c>
      <c r="F26" s="305">
        <f t="shared" si="6"/>
        <v>0</v>
      </c>
      <c r="G26" s="305">
        <f t="shared" si="7"/>
        <v>0</v>
      </c>
      <c r="H26" s="185"/>
      <c r="J26" s="187" t="s">
        <v>464</v>
      </c>
      <c r="K26" s="305">
        <f>Assets_1!E168</f>
        <v>0</v>
      </c>
      <c r="L26" s="305">
        <f>Assets_1!F168</f>
        <v>0</v>
      </c>
      <c r="M26" s="303">
        <f>RC_Summary!$X$23</f>
        <v>0.7</v>
      </c>
      <c r="N26" s="305">
        <f t="shared" si="4"/>
        <v>0</v>
      </c>
      <c r="O26" s="305">
        <f t="shared" si="5"/>
        <v>0</v>
      </c>
    </row>
    <row r="27" spans="2:15" x14ac:dyDescent="0.3">
      <c r="B27" s="188" t="s">
        <v>433</v>
      </c>
      <c r="C27" s="305">
        <f>Assets_1!E23</f>
        <v>0</v>
      </c>
      <c r="D27" s="305">
        <f>Assets_1!F23</f>
        <v>0</v>
      </c>
      <c r="E27" s="303">
        <f>RC_Summary!$X$13</f>
        <v>0.55000000000000004</v>
      </c>
      <c r="F27" s="305">
        <f t="shared" si="6"/>
        <v>0</v>
      </c>
      <c r="G27" s="305">
        <f t="shared" si="7"/>
        <v>0</v>
      </c>
      <c r="H27" s="185"/>
      <c r="J27" s="187" t="s">
        <v>465</v>
      </c>
      <c r="K27" s="305">
        <f>Assets_1!E169</f>
        <v>0</v>
      </c>
      <c r="L27" s="305">
        <f>Assets_1!F169</f>
        <v>0</v>
      </c>
      <c r="M27" s="303">
        <f>RC_Summary!$X$24</f>
        <v>1</v>
      </c>
      <c r="N27" s="305">
        <f t="shared" si="4"/>
        <v>0</v>
      </c>
      <c r="O27" s="305">
        <f t="shared" si="5"/>
        <v>0</v>
      </c>
    </row>
    <row r="28" spans="2:15" x14ac:dyDescent="0.3">
      <c r="B28" s="660" t="s">
        <v>468</v>
      </c>
      <c r="C28" s="661"/>
      <c r="D28" s="661"/>
      <c r="E28" s="663"/>
      <c r="F28" s="665">
        <f>SUM(F30:F35)</f>
        <v>0</v>
      </c>
      <c r="G28" s="665">
        <f>SUM(G30:G35)</f>
        <v>0</v>
      </c>
      <c r="H28" s="185"/>
      <c r="J28" s="660" t="s">
        <v>469</v>
      </c>
      <c r="K28" s="661"/>
      <c r="L28" s="661"/>
      <c r="M28" s="663"/>
      <c r="N28" s="665">
        <f>SUM(N30:N36)</f>
        <v>0</v>
      </c>
      <c r="O28" s="665">
        <f>SUM(O30:O36)</f>
        <v>0</v>
      </c>
    </row>
    <row r="29" spans="2:15" x14ac:dyDescent="0.3">
      <c r="B29" s="653"/>
      <c r="C29" s="662"/>
      <c r="D29" s="662"/>
      <c r="E29" s="664"/>
      <c r="F29" s="659"/>
      <c r="G29" s="659"/>
      <c r="H29" s="185"/>
      <c r="J29" s="653"/>
      <c r="K29" s="662"/>
      <c r="L29" s="662"/>
      <c r="M29" s="664"/>
      <c r="N29" s="659"/>
      <c r="O29" s="659"/>
    </row>
    <row r="30" spans="2:15" x14ac:dyDescent="0.3">
      <c r="B30" s="187" t="s">
        <v>455</v>
      </c>
      <c r="C30" s="305">
        <f>Assets_1!E26</f>
        <v>0</v>
      </c>
      <c r="D30" s="305">
        <f>Assets_1!F26</f>
        <v>0</v>
      </c>
      <c r="E30" s="303">
        <f>RC_Summary!$X$8*0.5</f>
        <v>5.0000000000000001E-4</v>
      </c>
      <c r="F30" s="305">
        <f t="shared" ref="F30:F35" si="8">MAX(0,C30*E30)</f>
        <v>0</v>
      </c>
      <c r="G30" s="305">
        <f t="shared" ref="G30:G35" si="9">MAX(0,D30*E30)</f>
        <v>0</v>
      </c>
      <c r="H30" s="185"/>
      <c r="J30" s="187" t="s">
        <v>454</v>
      </c>
      <c r="K30" s="305">
        <f>Assets_1!E171</f>
        <v>0</v>
      </c>
      <c r="L30" s="305">
        <f>Assets_1!F171</f>
        <v>0</v>
      </c>
      <c r="M30" s="303">
        <f>RC_Summary!$X$18</f>
        <v>5.0000000000000001E-3</v>
      </c>
      <c r="N30" s="305">
        <f t="shared" ref="N30:N36" si="10">MAX(0,K30*M30)</f>
        <v>0</v>
      </c>
      <c r="O30" s="305">
        <f t="shared" ref="O30:O36" si="11">MAX(0,L30*M30)</f>
        <v>0</v>
      </c>
    </row>
    <row r="31" spans="2:15" x14ac:dyDescent="0.3">
      <c r="B31" s="187" t="s">
        <v>457</v>
      </c>
      <c r="C31" s="305">
        <f>Assets_1!E27</f>
        <v>0</v>
      </c>
      <c r="D31" s="305">
        <f>Assets_1!F27</f>
        <v>0</v>
      </c>
      <c r="E31" s="303">
        <f>RC_Summary!$X$9*0.5</f>
        <v>1.5E-3</v>
      </c>
      <c r="F31" s="305">
        <f t="shared" si="8"/>
        <v>0</v>
      </c>
      <c r="G31" s="305">
        <f t="shared" si="9"/>
        <v>0</v>
      </c>
      <c r="H31" s="185"/>
      <c r="J31" s="187" t="s">
        <v>456</v>
      </c>
      <c r="K31" s="305">
        <f>Assets_1!E172</f>
        <v>0</v>
      </c>
      <c r="L31" s="305">
        <f>Assets_1!F172</f>
        <v>0</v>
      </c>
      <c r="M31" s="303">
        <f>RC_Summary!$X$19</f>
        <v>5.0000000000000001E-3</v>
      </c>
      <c r="N31" s="305">
        <f t="shared" si="10"/>
        <v>0</v>
      </c>
      <c r="O31" s="305">
        <f t="shared" si="11"/>
        <v>0</v>
      </c>
    </row>
    <row r="32" spans="2:15" x14ac:dyDescent="0.3">
      <c r="B32" s="187" t="s">
        <v>459</v>
      </c>
      <c r="C32" s="305">
        <f>Assets_1!E28</f>
        <v>0</v>
      </c>
      <c r="D32" s="305">
        <f>Assets_1!F28</f>
        <v>0</v>
      </c>
      <c r="E32" s="303">
        <f>RC_Summary!$X$10*0.5</f>
        <v>5.0000000000000001E-3</v>
      </c>
      <c r="F32" s="305">
        <f t="shared" si="8"/>
        <v>0</v>
      </c>
      <c r="G32" s="305">
        <f t="shared" si="9"/>
        <v>0</v>
      </c>
      <c r="H32" s="185"/>
      <c r="J32" s="187" t="s">
        <v>458</v>
      </c>
      <c r="K32" s="305">
        <f>Assets_1!E173</f>
        <v>0</v>
      </c>
      <c r="L32" s="305">
        <f>Assets_1!F173</f>
        <v>0</v>
      </c>
      <c r="M32" s="303">
        <f>RC_Summary!$X$20</f>
        <v>0.02</v>
      </c>
      <c r="N32" s="305">
        <f t="shared" si="10"/>
        <v>0</v>
      </c>
      <c r="O32" s="305">
        <f t="shared" si="11"/>
        <v>0</v>
      </c>
    </row>
    <row r="33" spans="2:15" x14ac:dyDescent="0.3">
      <c r="B33" s="187" t="s">
        <v>461</v>
      </c>
      <c r="C33" s="305">
        <f>Assets_1!E29</f>
        <v>0</v>
      </c>
      <c r="D33" s="305">
        <f>Assets_1!F29</f>
        <v>0</v>
      </c>
      <c r="E33" s="303">
        <f>RC_Summary!$X$11*0.5</f>
        <v>3.5000000000000003E-2</v>
      </c>
      <c r="F33" s="305">
        <f t="shared" si="8"/>
        <v>0</v>
      </c>
      <c r="G33" s="305">
        <f t="shared" si="9"/>
        <v>0</v>
      </c>
      <c r="H33" s="185"/>
      <c r="J33" s="187" t="s">
        <v>460</v>
      </c>
      <c r="K33" s="305">
        <f>Assets_1!E174</f>
        <v>0</v>
      </c>
      <c r="L33" s="305">
        <f>Assets_1!F174</f>
        <v>0</v>
      </c>
      <c r="M33" s="303">
        <f>RC_Summary!$X$21</f>
        <v>0.1</v>
      </c>
      <c r="N33" s="305">
        <f t="shared" si="10"/>
        <v>0</v>
      </c>
      <c r="O33" s="305">
        <f t="shared" si="11"/>
        <v>0</v>
      </c>
    </row>
    <row r="34" spans="2:15" x14ac:dyDescent="0.3">
      <c r="B34" s="187" t="s">
        <v>463</v>
      </c>
      <c r="C34" s="305">
        <f>Assets_1!E30</f>
        <v>0</v>
      </c>
      <c r="D34" s="305">
        <f>Assets_1!F30</f>
        <v>0</v>
      </c>
      <c r="E34" s="303">
        <f>RC_Summary!$X$12*0.5</f>
        <v>0.25</v>
      </c>
      <c r="F34" s="305">
        <f t="shared" si="8"/>
        <v>0</v>
      </c>
      <c r="G34" s="305">
        <f t="shared" si="9"/>
        <v>0</v>
      </c>
      <c r="H34" s="185"/>
      <c r="J34" s="187" t="s">
        <v>462</v>
      </c>
      <c r="K34" s="305">
        <f>Assets_1!E175</f>
        <v>0</v>
      </c>
      <c r="L34" s="305">
        <f>Assets_1!F175</f>
        <v>0</v>
      </c>
      <c r="M34" s="303">
        <f>RC_Summary!$X$22</f>
        <v>0.4</v>
      </c>
      <c r="N34" s="305">
        <f t="shared" si="10"/>
        <v>0</v>
      </c>
      <c r="O34" s="305">
        <f t="shared" si="11"/>
        <v>0</v>
      </c>
    </row>
    <row r="35" spans="2:15" x14ac:dyDescent="0.3">
      <c r="B35" s="188" t="s">
        <v>433</v>
      </c>
      <c r="C35" s="305">
        <f>Assets_1!E31</f>
        <v>0</v>
      </c>
      <c r="D35" s="305">
        <f>Assets_1!F31</f>
        <v>0</v>
      </c>
      <c r="E35" s="303">
        <f>RC_Summary!$X$13*0.5</f>
        <v>0.27500000000000002</v>
      </c>
      <c r="F35" s="305">
        <f t="shared" si="8"/>
        <v>0</v>
      </c>
      <c r="G35" s="305">
        <f t="shared" si="9"/>
        <v>0</v>
      </c>
      <c r="H35" s="185"/>
      <c r="J35" s="187" t="s">
        <v>464</v>
      </c>
      <c r="K35" s="305">
        <f>Assets_1!E176</f>
        <v>0</v>
      </c>
      <c r="L35" s="305">
        <f>Assets_1!F176</f>
        <v>0</v>
      </c>
      <c r="M35" s="303">
        <f>RC_Summary!$X$23</f>
        <v>0.7</v>
      </c>
      <c r="N35" s="305">
        <f t="shared" si="10"/>
        <v>0</v>
      </c>
      <c r="O35" s="305">
        <f t="shared" si="11"/>
        <v>0</v>
      </c>
    </row>
    <row r="36" spans="2:15" x14ac:dyDescent="0.3">
      <c r="B36" s="660" t="s">
        <v>470</v>
      </c>
      <c r="C36" s="661"/>
      <c r="D36" s="661"/>
      <c r="E36" s="663"/>
      <c r="F36" s="665">
        <f>SUM(F38:F43)</f>
        <v>0</v>
      </c>
      <c r="G36" s="665">
        <f>SUM(G38:G43)</f>
        <v>0</v>
      </c>
      <c r="H36" s="185"/>
      <c r="J36" s="187" t="s">
        <v>465</v>
      </c>
      <c r="K36" s="305">
        <f>Assets_1!E177</f>
        <v>0</v>
      </c>
      <c r="L36" s="305">
        <f>Assets_1!F177</f>
        <v>0</v>
      </c>
      <c r="M36" s="303">
        <f>RC_Summary!$X$24</f>
        <v>1</v>
      </c>
      <c r="N36" s="305">
        <f t="shared" si="10"/>
        <v>0</v>
      </c>
      <c r="O36" s="305">
        <f t="shared" si="11"/>
        <v>0</v>
      </c>
    </row>
    <row r="37" spans="2:15" x14ac:dyDescent="0.3">
      <c r="B37" s="653"/>
      <c r="C37" s="662"/>
      <c r="D37" s="662"/>
      <c r="E37" s="664"/>
      <c r="F37" s="659"/>
      <c r="G37" s="659"/>
      <c r="H37" s="185"/>
      <c r="J37" s="660" t="s">
        <v>471</v>
      </c>
      <c r="K37" s="661"/>
      <c r="L37" s="661"/>
      <c r="M37" s="663"/>
      <c r="N37" s="665">
        <f>SUM(N39:N45)</f>
        <v>0</v>
      </c>
      <c r="O37" s="665">
        <f>SUM(O39:O45)</f>
        <v>0</v>
      </c>
    </row>
    <row r="38" spans="2:15" x14ac:dyDescent="0.3">
      <c r="B38" s="187" t="s">
        <v>455</v>
      </c>
      <c r="C38" s="305">
        <f>Assets_1!E33</f>
        <v>0</v>
      </c>
      <c r="D38" s="305">
        <f>Assets_1!F33</f>
        <v>0</v>
      </c>
      <c r="E38" s="303">
        <f>RC_Summary!$X$8</f>
        <v>1E-3</v>
      </c>
      <c r="F38" s="305">
        <f t="shared" ref="F38:F43" si="12">MAX(0,C38*E38)</f>
        <v>0</v>
      </c>
      <c r="G38" s="305">
        <f t="shared" ref="G38:G43" si="13">MAX(0,D38*E38)</f>
        <v>0</v>
      </c>
      <c r="H38" s="185"/>
      <c r="J38" s="653"/>
      <c r="K38" s="662"/>
      <c r="L38" s="662"/>
      <c r="M38" s="664"/>
      <c r="N38" s="659"/>
      <c r="O38" s="659"/>
    </row>
    <row r="39" spans="2:15" x14ac:dyDescent="0.3">
      <c r="B39" s="187" t="s">
        <v>457</v>
      </c>
      <c r="C39" s="305">
        <f>Assets_1!E34</f>
        <v>0</v>
      </c>
      <c r="D39" s="305">
        <f>Assets_1!F34</f>
        <v>0</v>
      </c>
      <c r="E39" s="303">
        <f>RC_Summary!$X$9</f>
        <v>3.0000000000000001E-3</v>
      </c>
      <c r="F39" s="305">
        <f t="shared" si="12"/>
        <v>0</v>
      </c>
      <c r="G39" s="305">
        <f t="shared" si="13"/>
        <v>0</v>
      </c>
      <c r="H39" s="185"/>
      <c r="J39" s="187" t="s">
        <v>454</v>
      </c>
      <c r="K39" s="305">
        <f>Assets_1!E233</f>
        <v>0</v>
      </c>
      <c r="L39" s="305">
        <f>Assets_1!F233</f>
        <v>0</v>
      </c>
      <c r="M39" s="303">
        <f>RC_Summary!$X$18</f>
        <v>5.0000000000000001E-3</v>
      </c>
      <c r="N39" s="305">
        <f t="shared" ref="N39:N45" si="14">MAX(0,K39*M39)</f>
        <v>0</v>
      </c>
      <c r="O39" s="305">
        <f t="shared" ref="O39:O45" si="15">MAX(0,L39*M39)</f>
        <v>0</v>
      </c>
    </row>
    <row r="40" spans="2:15" x14ac:dyDescent="0.3">
      <c r="B40" s="187" t="s">
        <v>459</v>
      </c>
      <c r="C40" s="305">
        <f>Assets_1!E35</f>
        <v>0</v>
      </c>
      <c r="D40" s="305">
        <f>Assets_1!F35</f>
        <v>0</v>
      </c>
      <c r="E40" s="303">
        <f>RC_Summary!$X$10</f>
        <v>0.01</v>
      </c>
      <c r="F40" s="305">
        <f t="shared" si="12"/>
        <v>0</v>
      </c>
      <c r="G40" s="305">
        <f t="shared" si="13"/>
        <v>0</v>
      </c>
      <c r="H40" s="185"/>
      <c r="J40" s="187" t="s">
        <v>456</v>
      </c>
      <c r="K40" s="305">
        <f>Assets_1!E234</f>
        <v>0</v>
      </c>
      <c r="L40" s="305">
        <f>Assets_1!F234</f>
        <v>0</v>
      </c>
      <c r="M40" s="303">
        <f>RC_Summary!$X$19</f>
        <v>5.0000000000000001E-3</v>
      </c>
      <c r="N40" s="305">
        <f t="shared" si="14"/>
        <v>0</v>
      </c>
      <c r="O40" s="305">
        <f t="shared" si="15"/>
        <v>0</v>
      </c>
    </row>
    <row r="41" spans="2:15" x14ac:dyDescent="0.3">
      <c r="B41" s="187" t="s">
        <v>461</v>
      </c>
      <c r="C41" s="305">
        <f>Assets_1!E36</f>
        <v>0</v>
      </c>
      <c r="D41" s="305">
        <f>Assets_1!F36</f>
        <v>0</v>
      </c>
      <c r="E41" s="303">
        <f>RC_Summary!$X$11</f>
        <v>7.0000000000000007E-2</v>
      </c>
      <c r="F41" s="305">
        <f t="shared" si="12"/>
        <v>0</v>
      </c>
      <c r="G41" s="305">
        <f t="shared" si="13"/>
        <v>0</v>
      </c>
      <c r="H41" s="185"/>
      <c r="J41" s="187" t="s">
        <v>458</v>
      </c>
      <c r="K41" s="305">
        <f>Assets_1!E235</f>
        <v>0</v>
      </c>
      <c r="L41" s="305">
        <f>Assets_1!F235</f>
        <v>0</v>
      </c>
      <c r="M41" s="303">
        <f>RC_Summary!$X$20</f>
        <v>0.02</v>
      </c>
      <c r="N41" s="305">
        <f t="shared" si="14"/>
        <v>0</v>
      </c>
      <c r="O41" s="305">
        <f t="shared" si="15"/>
        <v>0</v>
      </c>
    </row>
    <row r="42" spans="2:15" x14ac:dyDescent="0.3">
      <c r="B42" s="187" t="s">
        <v>463</v>
      </c>
      <c r="C42" s="305">
        <f>Assets_1!E37</f>
        <v>0</v>
      </c>
      <c r="D42" s="305">
        <f>Assets_1!F37</f>
        <v>0</v>
      </c>
      <c r="E42" s="303">
        <f>RC_Summary!$X$12</f>
        <v>0.5</v>
      </c>
      <c r="F42" s="305">
        <f t="shared" si="12"/>
        <v>0</v>
      </c>
      <c r="G42" s="305">
        <f t="shared" si="13"/>
        <v>0</v>
      </c>
      <c r="H42" s="185"/>
      <c r="J42" s="187" t="s">
        <v>460</v>
      </c>
      <c r="K42" s="305">
        <f>Assets_1!E236</f>
        <v>0</v>
      </c>
      <c r="L42" s="305">
        <f>Assets_1!F236</f>
        <v>0</v>
      </c>
      <c r="M42" s="303">
        <f>RC_Summary!$X$21</f>
        <v>0.1</v>
      </c>
      <c r="N42" s="305">
        <f t="shared" si="14"/>
        <v>0</v>
      </c>
      <c r="O42" s="305">
        <f t="shared" si="15"/>
        <v>0</v>
      </c>
    </row>
    <row r="43" spans="2:15" x14ac:dyDescent="0.3">
      <c r="B43" s="188" t="s">
        <v>433</v>
      </c>
      <c r="C43" s="305">
        <f>Assets_1!E38</f>
        <v>0</v>
      </c>
      <c r="D43" s="305">
        <f>Assets_1!F38</f>
        <v>0</v>
      </c>
      <c r="E43" s="303">
        <f>RC_Summary!$X$13</f>
        <v>0.55000000000000004</v>
      </c>
      <c r="F43" s="305">
        <f t="shared" si="12"/>
        <v>0</v>
      </c>
      <c r="G43" s="305">
        <f t="shared" si="13"/>
        <v>0</v>
      </c>
      <c r="H43" s="185"/>
      <c r="J43" s="187" t="s">
        <v>462</v>
      </c>
      <c r="K43" s="305">
        <f>Assets_1!E237</f>
        <v>0</v>
      </c>
      <c r="L43" s="305">
        <f>Assets_1!F237</f>
        <v>0</v>
      </c>
      <c r="M43" s="303">
        <f>RC_Summary!$X$22</f>
        <v>0.4</v>
      </c>
      <c r="N43" s="305">
        <f t="shared" si="14"/>
        <v>0</v>
      </c>
      <c r="O43" s="305">
        <f t="shared" si="15"/>
        <v>0</v>
      </c>
    </row>
    <row r="44" spans="2:15" x14ac:dyDescent="0.3">
      <c r="B44" s="186" t="s">
        <v>472</v>
      </c>
      <c r="C44" s="304"/>
      <c r="D44" s="304"/>
      <c r="E44" s="303"/>
      <c r="F44" s="305">
        <f>SUM(F45:F51)</f>
        <v>0</v>
      </c>
      <c r="G44" s="305">
        <f>SUM(G45:G51)</f>
        <v>0</v>
      </c>
      <c r="H44" s="185"/>
      <c r="J44" s="187" t="s">
        <v>464</v>
      </c>
      <c r="K44" s="305">
        <f>Assets_1!E238</f>
        <v>0</v>
      </c>
      <c r="L44" s="305">
        <f>Assets_1!F238</f>
        <v>0</v>
      </c>
      <c r="M44" s="303">
        <f>RC_Summary!$X$23</f>
        <v>0.7</v>
      </c>
      <c r="N44" s="305">
        <f t="shared" si="14"/>
        <v>0</v>
      </c>
      <c r="O44" s="305">
        <f t="shared" si="15"/>
        <v>0</v>
      </c>
    </row>
    <row r="45" spans="2:15" x14ac:dyDescent="0.3">
      <c r="B45" s="187" t="s">
        <v>455</v>
      </c>
      <c r="C45" s="305">
        <f>Assets_1!E49</f>
        <v>0</v>
      </c>
      <c r="D45" s="305">
        <f>Assets_1!F49</f>
        <v>0</v>
      </c>
      <c r="E45" s="303">
        <f>RC_Summary!$X$8</f>
        <v>1E-3</v>
      </c>
      <c r="F45" s="305">
        <f>MAX(0,C45*E45)</f>
        <v>0</v>
      </c>
      <c r="G45" s="305">
        <f>MAX(0,D45*E45)</f>
        <v>0</v>
      </c>
      <c r="H45" s="185"/>
      <c r="J45" s="188" t="s">
        <v>465</v>
      </c>
      <c r="K45" s="305">
        <f>Assets_1!E239</f>
        <v>0</v>
      </c>
      <c r="L45" s="305">
        <f>Assets_1!F239</f>
        <v>0</v>
      </c>
      <c r="M45" s="303">
        <f>RC_Summary!$X$24</f>
        <v>1</v>
      </c>
      <c r="N45" s="305">
        <f t="shared" si="14"/>
        <v>0</v>
      </c>
      <c r="O45" s="305">
        <f t="shared" si="15"/>
        <v>0</v>
      </c>
    </row>
    <row r="46" spans="2:15" x14ac:dyDescent="0.3">
      <c r="B46" s="187" t="s">
        <v>457</v>
      </c>
      <c r="C46" s="305">
        <f>Assets_1!E50</f>
        <v>0</v>
      </c>
      <c r="D46" s="305">
        <f>Assets_1!F50</f>
        <v>0</v>
      </c>
      <c r="E46" s="303">
        <f>RC_Summary!$X$9</f>
        <v>3.0000000000000001E-3</v>
      </c>
      <c r="F46" s="305">
        <f t="shared" ref="F46:F51" si="16">MAX(0,C46*E46)</f>
        <v>0</v>
      </c>
      <c r="G46" s="305">
        <f t="shared" ref="G46:G51" si="17">MAX(0,D46*E46)</f>
        <v>0</v>
      </c>
      <c r="H46" s="185"/>
      <c r="J46" s="189" t="s">
        <v>473</v>
      </c>
      <c r="K46" s="306"/>
      <c r="L46" s="306"/>
      <c r="M46" s="308"/>
      <c r="N46" s="307">
        <f>SUM(N47:N53)</f>
        <v>0</v>
      </c>
      <c r="O46" s="307">
        <f>SUM(O47:O53)</f>
        <v>0</v>
      </c>
    </row>
    <row r="47" spans="2:15" x14ac:dyDescent="0.3">
      <c r="B47" s="187" t="s">
        <v>459</v>
      </c>
      <c r="C47" s="305">
        <f>Assets_1!E51</f>
        <v>0</v>
      </c>
      <c r="D47" s="305">
        <f>Assets_1!F51</f>
        <v>0</v>
      </c>
      <c r="E47" s="303">
        <f>RC_Summary!$X$10</f>
        <v>0.01</v>
      </c>
      <c r="F47" s="305">
        <f t="shared" si="16"/>
        <v>0</v>
      </c>
      <c r="G47" s="305">
        <f t="shared" si="17"/>
        <v>0</v>
      </c>
      <c r="H47" s="185"/>
      <c r="J47" s="187" t="s">
        <v>454</v>
      </c>
      <c r="K47" s="305">
        <f>Assets_1!E217+Assets_1!E225</f>
        <v>0</v>
      </c>
      <c r="L47" s="305">
        <f>Assets_1!F217+Assets_1!F225</f>
        <v>0</v>
      </c>
      <c r="M47" s="303">
        <f>RC_Summary!$X$18</f>
        <v>5.0000000000000001E-3</v>
      </c>
      <c r="N47" s="305">
        <f t="shared" ref="N47:N53" si="18">MAX(0,K47*M47)</f>
        <v>0</v>
      </c>
      <c r="O47" s="305">
        <f t="shared" ref="O47:O53" si="19">MAX(0,L47*M47)</f>
        <v>0</v>
      </c>
    </row>
    <row r="48" spans="2:15" x14ac:dyDescent="0.3">
      <c r="B48" s="187" t="s">
        <v>461</v>
      </c>
      <c r="C48" s="305">
        <f>Assets_1!E52</f>
        <v>0</v>
      </c>
      <c r="D48" s="305">
        <f>Assets_1!F52</f>
        <v>0</v>
      </c>
      <c r="E48" s="303">
        <f>RC_Summary!$X$11</f>
        <v>7.0000000000000007E-2</v>
      </c>
      <c r="F48" s="305">
        <f t="shared" si="16"/>
        <v>0</v>
      </c>
      <c r="G48" s="305">
        <f t="shared" si="17"/>
        <v>0</v>
      </c>
      <c r="H48" s="185"/>
      <c r="J48" s="187" t="s">
        <v>456</v>
      </c>
      <c r="K48" s="305">
        <f>Assets_1!E218+Assets_1!E226</f>
        <v>0</v>
      </c>
      <c r="L48" s="305">
        <f>Assets_1!F218+Assets_1!F226</f>
        <v>0</v>
      </c>
      <c r="M48" s="303">
        <f>RC_Summary!$X$19</f>
        <v>5.0000000000000001E-3</v>
      </c>
      <c r="N48" s="305">
        <f t="shared" si="18"/>
        <v>0</v>
      </c>
      <c r="O48" s="305">
        <f t="shared" si="19"/>
        <v>0</v>
      </c>
    </row>
    <row r="49" spans="2:15" x14ac:dyDescent="0.3">
      <c r="B49" s="187" t="s">
        <v>463</v>
      </c>
      <c r="C49" s="305">
        <f>Assets_1!E53</f>
        <v>0</v>
      </c>
      <c r="D49" s="305">
        <f>Assets_1!F53</f>
        <v>0</v>
      </c>
      <c r="E49" s="303">
        <f>RC_Summary!$X$12</f>
        <v>0.5</v>
      </c>
      <c r="F49" s="305">
        <f t="shared" si="16"/>
        <v>0</v>
      </c>
      <c r="G49" s="305">
        <f t="shared" si="17"/>
        <v>0</v>
      </c>
      <c r="H49" s="185"/>
      <c r="J49" s="187" t="s">
        <v>458</v>
      </c>
      <c r="K49" s="305">
        <f>Assets_1!E219+Assets_1!E227</f>
        <v>0</v>
      </c>
      <c r="L49" s="305">
        <f>Assets_1!F219+Assets_1!F227</f>
        <v>0</v>
      </c>
      <c r="M49" s="303">
        <f>RC_Summary!$X$20</f>
        <v>0.02</v>
      </c>
      <c r="N49" s="305">
        <f t="shared" si="18"/>
        <v>0</v>
      </c>
      <c r="O49" s="305">
        <f t="shared" si="19"/>
        <v>0</v>
      </c>
    </row>
    <row r="50" spans="2:15" x14ac:dyDescent="0.3">
      <c r="B50" s="187" t="s">
        <v>433</v>
      </c>
      <c r="C50" s="305">
        <f>Assets_1!E54</f>
        <v>0</v>
      </c>
      <c r="D50" s="305">
        <f>Assets_1!F54</f>
        <v>0</v>
      </c>
      <c r="E50" s="303">
        <f>RC_Summary!$X$13</f>
        <v>0.55000000000000004</v>
      </c>
      <c r="F50" s="305">
        <f t="shared" si="16"/>
        <v>0</v>
      </c>
      <c r="G50" s="305">
        <f t="shared" si="17"/>
        <v>0</v>
      </c>
      <c r="H50" s="185"/>
      <c r="J50" s="187" t="s">
        <v>460</v>
      </c>
      <c r="K50" s="305">
        <f>Assets_1!E220+Assets_1!E228</f>
        <v>0</v>
      </c>
      <c r="L50" s="305">
        <f>Assets_1!F220+Assets_1!F228</f>
        <v>0</v>
      </c>
      <c r="M50" s="303">
        <f>RC_Summary!$X$21</f>
        <v>0.1</v>
      </c>
      <c r="N50" s="305">
        <f t="shared" si="18"/>
        <v>0</v>
      </c>
      <c r="O50" s="305">
        <f t="shared" si="19"/>
        <v>0</v>
      </c>
    </row>
    <row r="51" spans="2:15" x14ac:dyDescent="0.3">
      <c r="B51" s="188" t="s">
        <v>474</v>
      </c>
      <c r="C51" s="305">
        <f>Assets_1!E55</f>
        <v>0</v>
      </c>
      <c r="D51" s="305">
        <f>Assets_1!F55</f>
        <v>0</v>
      </c>
      <c r="E51" s="303">
        <f>RC_Summary!$X$14</f>
        <v>1</v>
      </c>
      <c r="F51" s="305">
        <f t="shared" si="16"/>
        <v>0</v>
      </c>
      <c r="G51" s="305">
        <f t="shared" si="17"/>
        <v>0</v>
      </c>
      <c r="H51" s="185"/>
      <c r="J51" s="187" t="s">
        <v>462</v>
      </c>
      <c r="K51" s="305">
        <f>Assets_1!E221+Assets_1!E229</f>
        <v>0</v>
      </c>
      <c r="L51" s="305">
        <f>Assets_1!F221+Assets_1!F229</f>
        <v>0</v>
      </c>
      <c r="M51" s="303">
        <f>RC_Summary!$X$22</f>
        <v>0.4</v>
      </c>
      <c r="N51" s="305">
        <f t="shared" si="18"/>
        <v>0</v>
      </c>
      <c r="O51" s="305">
        <f t="shared" si="19"/>
        <v>0</v>
      </c>
    </row>
    <row r="52" spans="2:15" x14ac:dyDescent="0.3">
      <c r="B52" s="186" t="s">
        <v>475</v>
      </c>
      <c r="C52" s="304"/>
      <c r="D52" s="304"/>
      <c r="E52" s="303"/>
      <c r="F52" s="305">
        <f>SUM(F53:F58)</f>
        <v>0</v>
      </c>
      <c r="G52" s="305">
        <f>SUM(G53:G58)</f>
        <v>0</v>
      </c>
      <c r="H52" s="185"/>
      <c r="J52" s="187" t="s">
        <v>464</v>
      </c>
      <c r="K52" s="305">
        <f>Assets_1!E222+Assets_1!E230</f>
        <v>0</v>
      </c>
      <c r="L52" s="305">
        <f>Assets_1!F222+Assets_1!F230</f>
        <v>0</v>
      </c>
      <c r="M52" s="303">
        <f>RC_Summary!$X$23</f>
        <v>0.7</v>
      </c>
      <c r="N52" s="305">
        <f t="shared" si="18"/>
        <v>0</v>
      </c>
      <c r="O52" s="305">
        <f t="shared" si="19"/>
        <v>0</v>
      </c>
    </row>
    <row r="53" spans="2:15" x14ac:dyDescent="0.3">
      <c r="B53" s="187" t="s">
        <v>455</v>
      </c>
      <c r="C53" s="305">
        <f>Assets_1!E57</f>
        <v>0</v>
      </c>
      <c r="D53" s="305">
        <f>Assets_1!F57</f>
        <v>0</v>
      </c>
      <c r="E53" s="303">
        <f>RC_Summary!$X$8</f>
        <v>1E-3</v>
      </c>
      <c r="F53" s="305">
        <f t="shared" ref="F53:F58" si="20">MAX(0,C53*E53)</f>
        <v>0</v>
      </c>
      <c r="G53" s="305">
        <f t="shared" ref="G53:G58" si="21">MAX(0,D53*E53)</f>
        <v>0</v>
      </c>
      <c r="H53" s="185"/>
      <c r="J53" s="188" t="s">
        <v>465</v>
      </c>
      <c r="K53" s="305">
        <f>Assets_1!E223+Assets_1!E231</f>
        <v>0</v>
      </c>
      <c r="L53" s="305">
        <f>Assets_1!F223+Assets_1!F231</f>
        <v>0</v>
      </c>
      <c r="M53" s="303">
        <f>RC_Summary!$X$24</f>
        <v>1</v>
      </c>
      <c r="N53" s="305">
        <f t="shared" si="18"/>
        <v>0</v>
      </c>
      <c r="O53" s="305">
        <f t="shared" si="19"/>
        <v>0</v>
      </c>
    </row>
    <row r="54" spans="2:15" x14ac:dyDescent="0.3">
      <c r="B54" s="187" t="s">
        <v>457</v>
      </c>
      <c r="C54" s="305">
        <f>Assets_1!E58</f>
        <v>0</v>
      </c>
      <c r="D54" s="305">
        <f>Assets_1!F58</f>
        <v>0</v>
      </c>
      <c r="E54" s="303">
        <f>RC_Summary!$X$9</f>
        <v>3.0000000000000001E-3</v>
      </c>
      <c r="F54" s="305">
        <f t="shared" si="20"/>
        <v>0</v>
      </c>
      <c r="G54" s="305">
        <f t="shared" si="21"/>
        <v>0</v>
      </c>
      <c r="H54" s="185"/>
    </row>
    <row r="55" spans="2:15" x14ac:dyDescent="0.3">
      <c r="B55" s="187" t="s">
        <v>459</v>
      </c>
      <c r="C55" s="305">
        <f>Assets_1!E59</f>
        <v>0</v>
      </c>
      <c r="D55" s="305">
        <f>Assets_1!F59</f>
        <v>0</v>
      </c>
      <c r="E55" s="303">
        <f>RC_Summary!$X$10</f>
        <v>0.01</v>
      </c>
      <c r="F55" s="305">
        <f t="shared" si="20"/>
        <v>0</v>
      </c>
      <c r="G55" s="305">
        <f t="shared" si="21"/>
        <v>0</v>
      </c>
      <c r="H55" s="185"/>
    </row>
    <row r="56" spans="2:15" x14ac:dyDescent="0.3">
      <c r="B56" s="187" t="s">
        <v>461</v>
      </c>
      <c r="C56" s="305">
        <f>Assets_1!E60</f>
        <v>0</v>
      </c>
      <c r="D56" s="305">
        <f>Assets_1!F60</f>
        <v>0</v>
      </c>
      <c r="E56" s="303">
        <f>RC_Summary!$X$11</f>
        <v>7.0000000000000007E-2</v>
      </c>
      <c r="F56" s="305">
        <f t="shared" si="20"/>
        <v>0</v>
      </c>
      <c r="G56" s="305">
        <f t="shared" si="21"/>
        <v>0</v>
      </c>
      <c r="H56" s="185"/>
    </row>
    <row r="57" spans="2:15" x14ac:dyDescent="0.3">
      <c r="B57" s="187" t="s">
        <v>463</v>
      </c>
      <c r="C57" s="305">
        <f>Assets_1!E61</f>
        <v>0</v>
      </c>
      <c r="D57" s="305">
        <f>Assets_1!F61</f>
        <v>0</v>
      </c>
      <c r="E57" s="303">
        <f>RC_Summary!$X$12</f>
        <v>0.5</v>
      </c>
      <c r="F57" s="305">
        <f t="shared" si="20"/>
        <v>0</v>
      </c>
      <c r="G57" s="305">
        <f t="shared" si="21"/>
        <v>0</v>
      </c>
      <c r="H57" s="185"/>
    </row>
    <row r="58" spans="2:15" x14ac:dyDescent="0.3">
      <c r="B58" s="188" t="s">
        <v>433</v>
      </c>
      <c r="C58" s="305">
        <f>Assets_1!E62</f>
        <v>0</v>
      </c>
      <c r="D58" s="305">
        <f>Assets_1!F62</f>
        <v>0</v>
      </c>
      <c r="E58" s="303">
        <f>RC_Summary!$X$13</f>
        <v>0.55000000000000004</v>
      </c>
      <c r="F58" s="305">
        <f t="shared" si="20"/>
        <v>0</v>
      </c>
      <c r="G58" s="305">
        <f t="shared" si="21"/>
        <v>0</v>
      </c>
      <c r="H58" s="185"/>
    </row>
    <row r="59" spans="2:15" x14ac:dyDescent="0.3">
      <c r="B59" s="186" t="s">
        <v>476</v>
      </c>
      <c r="C59" s="304"/>
      <c r="D59" s="304"/>
      <c r="E59" s="303"/>
      <c r="F59" s="305">
        <f>SUM(F60:F65)</f>
        <v>0</v>
      </c>
      <c r="G59" s="305">
        <f>SUM(G60:G65)</f>
        <v>0</v>
      </c>
      <c r="H59" s="185"/>
    </row>
    <row r="60" spans="2:15" x14ac:dyDescent="0.3">
      <c r="B60" s="187" t="s">
        <v>455</v>
      </c>
      <c r="C60" s="305">
        <f>Assets_1!E64</f>
        <v>0</v>
      </c>
      <c r="D60" s="305">
        <f>Assets_1!F64</f>
        <v>0</v>
      </c>
      <c r="E60" s="303">
        <f>RC_Summary!$X$8</f>
        <v>1E-3</v>
      </c>
      <c r="F60" s="305">
        <f t="shared" ref="F60:F65" si="22">MAX(0,C60*E60)</f>
        <v>0</v>
      </c>
      <c r="G60" s="305">
        <f t="shared" ref="G60:G65" si="23">MAX(0,D60*E60)</f>
        <v>0</v>
      </c>
      <c r="H60" s="185"/>
    </row>
    <row r="61" spans="2:15" x14ac:dyDescent="0.3">
      <c r="B61" s="187" t="s">
        <v>457</v>
      </c>
      <c r="C61" s="305">
        <f>Assets_1!E65</f>
        <v>0</v>
      </c>
      <c r="D61" s="305">
        <f>Assets_1!F65</f>
        <v>0</v>
      </c>
      <c r="E61" s="303">
        <f>RC_Summary!$X$9</f>
        <v>3.0000000000000001E-3</v>
      </c>
      <c r="F61" s="305">
        <f t="shared" si="22"/>
        <v>0</v>
      </c>
      <c r="G61" s="305">
        <f t="shared" si="23"/>
        <v>0</v>
      </c>
      <c r="H61" s="185"/>
    </row>
    <row r="62" spans="2:15" x14ac:dyDescent="0.3">
      <c r="B62" s="187" t="s">
        <v>459</v>
      </c>
      <c r="C62" s="305">
        <f>Assets_1!E66</f>
        <v>0</v>
      </c>
      <c r="D62" s="305">
        <f>Assets_1!F66</f>
        <v>0</v>
      </c>
      <c r="E62" s="303">
        <f>RC_Summary!$X$10</f>
        <v>0.01</v>
      </c>
      <c r="F62" s="305">
        <f t="shared" si="22"/>
        <v>0</v>
      </c>
      <c r="G62" s="305">
        <f t="shared" si="23"/>
        <v>0</v>
      </c>
      <c r="H62" s="185"/>
    </row>
    <row r="63" spans="2:15" x14ac:dyDescent="0.3">
      <c r="B63" s="187" t="s">
        <v>461</v>
      </c>
      <c r="C63" s="305">
        <f>Assets_1!E67</f>
        <v>0</v>
      </c>
      <c r="D63" s="305">
        <f>Assets_1!F67</f>
        <v>0</v>
      </c>
      <c r="E63" s="303">
        <f>RC_Summary!$X$11</f>
        <v>7.0000000000000007E-2</v>
      </c>
      <c r="F63" s="305">
        <f t="shared" si="22"/>
        <v>0</v>
      </c>
      <c r="G63" s="305">
        <f t="shared" si="23"/>
        <v>0</v>
      </c>
      <c r="H63" s="185"/>
    </row>
    <row r="64" spans="2:15" x14ac:dyDescent="0.3">
      <c r="B64" s="187" t="s">
        <v>463</v>
      </c>
      <c r="C64" s="305">
        <f>Assets_1!E68</f>
        <v>0</v>
      </c>
      <c r="D64" s="305">
        <f>Assets_1!F68</f>
        <v>0</v>
      </c>
      <c r="E64" s="303">
        <f>RC_Summary!$X$12</f>
        <v>0.5</v>
      </c>
      <c r="F64" s="305">
        <f t="shared" si="22"/>
        <v>0</v>
      </c>
      <c r="G64" s="305">
        <f t="shared" si="23"/>
        <v>0</v>
      </c>
      <c r="H64" s="185"/>
    </row>
    <row r="65" spans="2:8" x14ac:dyDescent="0.3">
      <c r="B65" s="188" t="s">
        <v>433</v>
      </c>
      <c r="C65" s="305">
        <f>Assets_1!E69</f>
        <v>0</v>
      </c>
      <c r="D65" s="305">
        <f>Assets_1!F69</f>
        <v>0</v>
      </c>
      <c r="E65" s="303">
        <f>RC_Summary!$X$13</f>
        <v>0.55000000000000004</v>
      </c>
      <c r="F65" s="305">
        <f t="shared" si="22"/>
        <v>0</v>
      </c>
      <c r="G65" s="305">
        <f t="shared" si="23"/>
        <v>0</v>
      </c>
      <c r="H65" s="185"/>
    </row>
    <row r="66" spans="2:8" x14ac:dyDescent="0.3">
      <c r="B66" s="190" t="s">
        <v>477</v>
      </c>
      <c r="C66" s="304"/>
      <c r="D66" s="304"/>
      <c r="E66" s="303"/>
      <c r="F66" s="305">
        <f>SUM(F67:F73)</f>
        <v>0</v>
      </c>
      <c r="G66" s="305">
        <f>SUM(G67:G73)</f>
        <v>0</v>
      </c>
      <c r="H66" s="185"/>
    </row>
    <row r="67" spans="2:8" x14ac:dyDescent="0.3">
      <c r="B67" s="187" t="s">
        <v>455</v>
      </c>
      <c r="C67" s="305">
        <f>Assets_1!E72</f>
        <v>0</v>
      </c>
      <c r="D67" s="305">
        <f>Assets_1!F72</f>
        <v>0</v>
      </c>
      <c r="E67" s="303">
        <f>RC_Summary!$X$8</f>
        <v>1E-3</v>
      </c>
      <c r="F67" s="305">
        <f t="shared" ref="F67:F73" si="24">MAX(0,C67*E67)</f>
        <v>0</v>
      </c>
      <c r="G67" s="305">
        <f t="shared" ref="G67:G73" si="25">MAX(0,D67*E67)</f>
        <v>0</v>
      </c>
      <c r="H67" s="185"/>
    </row>
    <row r="68" spans="2:8" x14ac:dyDescent="0.3">
      <c r="B68" s="187" t="s">
        <v>457</v>
      </c>
      <c r="C68" s="305">
        <f>Assets_1!E73</f>
        <v>0</v>
      </c>
      <c r="D68" s="305">
        <f>Assets_1!F73</f>
        <v>0</v>
      </c>
      <c r="E68" s="303">
        <f>RC_Summary!$X$9</f>
        <v>3.0000000000000001E-3</v>
      </c>
      <c r="F68" s="305">
        <f t="shared" si="24"/>
        <v>0</v>
      </c>
      <c r="G68" s="305">
        <f t="shared" si="25"/>
        <v>0</v>
      </c>
      <c r="H68" s="185"/>
    </row>
    <row r="69" spans="2:8" x14ac:dyDescent="0.3">
      <c r="B69" s="187" t="s">
        <v>459</v>
      </c>
      <c r="C69" s="305">
        <f>Assets_1!E74</f>
        <v>0</v>
      </c>
      <c r="D69" s="305">
        <f>Assets_1!F74</f>
        <v>0</v>
      </c>
      <c r="E69" s="303">
        <f>RC_Summary!$X$10</f>
        <v>0.01</v>
      </c>
      <c r="F69" s="305">
        <f t="shared" si="24"/>
        <v>0</v>
      </c>
      <c r="G69" s="305">
        <f t="shared" si="25"/>
        <v>0</v>
      </c>
      <c r="H69" s="185"/>
    </row>
    <row r="70" spans="2:8" x14ac:dyDescent="0.3">
      <c r="B70" s="187" t="s">
        <v>461</v>
      </c>
      <c r="C70" s="305">
        <f>Assets_1!E75</f>
        <v>0</v>
      </c>
      <c r="D70" s="305">
        <f>Assets_1!F75</f>
        <v>0</v>
      </c>
      <c r="E70" s="303">
        <f>RC_Summary!$X$11</f>
        <v>7.0000000000000007E-2</v>
      </c>
      <c r="F70" s="305">
        <f t="shared" si="24"/>
        <v>0</v>
      </c>
      <c r="G70" s="305">
        <f t="shared" si="25"/>
        <v>0</v>
      </c>
      <c r="H70" s="185"/>
    </row>
    <row r="71" spans="2:8" x14ac:dyDescent="0.3">
      <c r="B71" s="187" t="s">
        <v>463</v>
      </c>
      <c r="C71" s="305">
        <f>Assets_1!E76</f>
        <v>0</v>
      </c>
      <c r="D71" s="305">
        <f>Assets_1!F76</f>
        <v>0</v>
      </c>
      <c r="E71" s="303">
        <f>RC_Summary!$X$12</f>
        <v>0.5</v>
      </c>
      <c r="F71" s="305">
        <f t="shared" si="24"/>
        <v>0</v>
      </c>
      <c r="G71" s="305">
        <f t="shared" si="25"/>
        <v>0</v>
      </c>
      <c r="H71" s="185"/>
    </row>
    <row r="72" spans="2:8" x14ac:dyDescent="0.3">
      <c r="B72" s="187" t="s">
        <v>433</v>
      </c>
      <c r="C72" s="305">
        <f>Assets_1!E77</f>
        <v>0</v>
      </c>
      <c r="D72" s="305">
        <f>Assets_1!F77</f>
        <v>0</v>
      </c>
      <c r="E72" s="303">
        <f>RC_Summary!$X$13</f>
        <v>0.55000000000000004</v>
      </c>
      <c r="F72" s="305">
        <f t="shared" si="24"/>
        <v>0</v>
      </c>
      <c r="G72" s="305">
        <f t="shared" si="25"/>
        <v>0</v>
      </c>
      <c r="H72" s="185"/>
    </row>
    <row r="73" spans="2:8" x14ac:dyDescent="0.3">
      <c r="B73" s="188" t="s">
        <v>478</v>
      </c>
      <c r="C73" s="305">
        <f>Assets_1!E78</f>
        <v>0</v>
      </c>
      <c r="D73" s="305">
        <f>Assets_1!F78</f>
        <v>0</v>
      </c>
      <c r="E73" s="303">
        <f>RC_Summary!$X$14</f>
        <v>1</v>
      </c>
      <c r="F73" s="305">
        <f t="shared" si="24"/>
        <v>0</v>
      </c>
      <c r="G73" s="305">
        <f t="shared" si="25"/>
        <v>0</v>
      </c>
      <c r="H73" s="185"/>
    </row>
    <row r="74" spans="2:8" x14ac:dyDescent="0.3">
      <c r="B74" s="186" t="s">
        <v>479</v>
      </c>
      <c r="C74" s="304"/>
      <c r="D74" s="304"/>
      <c r="E74" s="303"/>
      <c r="F74" s="305">
        <f>SUM(F75:F81)</f>
        <v>0</v>
      </c>
      <c r="G74" s="305">
        <f>SUM(G75:G81)</f>
        <v>0</v>
      </c>
      <c r="H74" s="185"/>
    </row>
    <row r="75" spans="2:8" x14ac:dyDescent="0.3">
      <c r="B75" s="187" t="s">
        <v>455</v>
      </c>
      <c r="C75" s="305">
        <f>Assets_1!E81</f>
        <v>0</v>
      </c>
      <c r="D75" s="305">
        <f>Assets_1!F81</f>
        <v>0</v>
      </c>
      <c r="E75" s="303">
        <f>RC_Summary!$X$8</f>
        <v>1E-3</v>
      </c>
      <c r="F75" s="305">
        <f t="shared" ref="F75:F81" si="26">MAX(0,C75*E75)</f>
        <v>0</v>
      </c>
      <c r="G75" s="305">
        <f t="shared" ref="G75:G81" si="27">MAX(0,D75*E75)</f>
        <v>0</v>
      </c>
      <c r="H75" s="185"/>
    </row>
    <row r="76" spans="2:8" x14ac:dyDescent="0.3">
      <c r="B76" s="187" t="s">
        <v>457</v>
      </c>
      <c r="C76" s="305">
        <f>Assets_1!E82</f>
        <v>0</v>
      </c>
      <c r="D76" s="305">
        <f>Assets_1!F82</f>
        <v>0</v>
      </c>
      <c r="E76" s="303">
        <f>RC_Summary!$X$9</f>
        <v>3.0000000000000001E-3</v>
      </c>
      <c r="F76" s="305">
        <f t="shared" si="26"/>
        <v>0</v>
      </c>
      <c r="G76" s="305">
        <f t="shared" si="27"/>
        <v>0</v>
      </c>
      <c r="H76" s="185"/>
    </row>
    <row r="77" spans="2:8" x14ac:dyDescent="0.3">
      <c r="B77" s="187" t="s">
        <v>459</v>
      </c>
      <c r="C77" s="305">
        <f>Assets_1!E83</f>
        <v>0</v>
      </c>
      <c r="D77" s="305">
        <f>Assets_1!F83</f>
        <v>0</v>
      </c>
      <c r="E77" s="303">
        <f>RC_Summary!$X$10</f>
        <v>0.01</v>
      </c>
      <c r="F77" s="305">
        <f t="shared" si="26"/>
        <v>0</v>
      </c>
      <c r="G77" s="305">
        <f t="shared" si="27"/>
        <v>0</v>
      </c>
      <c r="H77" s="185"/>
    </row>
    <row r="78" spans="2:8" x14ac:dyDescent="0.3">
      <c r="B78" s="187" t="s">
        <v>461</v>
      </c>
      <c r="C78" s="305">
        <f>Assets_1!E84</f>
        <v>0</v>
      </c>
      <c r="D78" s="305">
        <f>Assets_1!F84</f>
        <v>0</v>
      </c>
      <c r="E78" s="303">
        <f>RC_Summary!$X$11</f>
        <v>7.0000000000000007E-2</v>
      </c>
      <c r="F78" s="305">
        <f t="shared" si="26"/>
        <v>0</v>
      </c>
      <c r="G78" s="305">
        <f t="shared" si="27"/>
        <v>0</v>
      </c>
      <c r="H78" s="185"/>
    </row>
    <row r="79" spans="2:8" x14ac:dyDescent="0.3">
      <c r="B79" s="187" t="s">
        <v>463</v>
      </c>
      <c r="C79" s="305">
        <f>Assets_1!E85</f>
        <v>0</v>
      </c>
      <c r="D79" s="305">
        <f>Assets_1!F85</f>
        <v>0</v>
      </c>
      <c r="E79" s="303">
        <f>RC_Summary!$X$12</f>
        <v>0.5</v>
      </c>
      <c r="F79" s="305">
        <f t="shared" si="26"/>
        <v>0</v>
      </c>
      <c r="G79" s="305">
        <f t="shared" si="27"/>
        <v>0</v>
      </c>
      <c r="H79" s="185"/>
    </row>
    <row r="80" spans="2:8" x14ac:dyDescent="0.3">
      <c r="B80" s="187" t="s">
        <v>433</v>
      </c>
      <c r="C80" s="305">
        <f>Assets_1!E86</f>
        <v>0</v>
      </c>
      <c r="D80" s="305">
        <f>Assets_1!F86</f>
        <v>0</v>
      </c>
      <c r="E80" s="303">
        <f>RC_Summary!$X$13</f>
        <v>0.55000000000000004</v>
      </c>
      <c r="F80" s="305">
        <f t="shared" si="26"/>
        <v>0</v>
      </c>
      <c r="G80" s="305">
        <f t="shared" si="27"/>
        <v>0</v>
      </c>
      <c r="H80" s="185"/>
    </row>
    <row r="81" spans="2:8" x14ac:dyDescent="0.3">
      <c r="B81" s="188" t="s">
        <v>480</v>
      </c>
      <c r="C81" s="305">
        <f>Assets_1!E87</f>
        <v>0</v>
      </c>
      <c r="D81" s="305">
        <f>Assets_1!F87</f>
        <v>0</v>
      </c>
      <c r="E81" s="303">
        <f>RC_Summary!$X$14</f>
        <v>1</v>
      </c>
      <c r="F81" s="305">
        <f t="shared" si="26"/>
        <v>0</v>
      </c>
      <c r="G81" s="305">
        <f t="shared" si="27"/>
        <v>0</v>
      </c>
      <c r="H81" s="185"/>
    </row>
    <row r="82" spans="2:8" x14ac:dyDescent="0.3">
      <c r="B82" s="186" t="s">
        <v>481</v>
      </c>
      <c r="C82" s="304"/>
      <c r="D82" s="304"/>
      <c r="E82" s="303"/>
      <c r="F82" s="305">
        <f>SUM(F83:F88)</f>
        <v>0</v>
      </c>
      <c r="G82" s="305">
        <f>SUM(G83:G88)</f>
        <v>0</v>
      </c>
      <c r="H82" s="185"/>
    </row>
    <row r="83" spans="2:8" x14ac:dyDescent="0.3">
      <c r="B83" s="187" t="s">
        <v>455</v>
      </c>
      <c r="C83" s="305">
        <f>Assets_1!E89</f>
        <v>0</v>
      </c>
      <c r="D83" s="305">
        <f>Assets_1!F89</f>
        <v>0</v>
      </c>
      <c r="E83" s="303">
        <f>RC_Summary!$X$8</f>
        <v>1E-3</v>
      </c>
      <c r="F83" s="305">
        <f t="shared" ref="F83:F88" si="28">MAX(0,C83*E83)</f>
        <v>0</v>
      </c>
      <c r="G83" s="305">
        <f t="shared" ref="G83:G88" si="29">MAX(0,D83*E83)</f>
        <v>0</v>
      </c>
      <c r="H83" s="185"/>
    </row>
    <row r="84" spans="2:8" x14ac:dyDescent="0.3">
      <c r="B84" s="187" t="s">
        <v>457</v>
      </c>
      <c r="C84" s="305">
        <f>Assets_1!E90</f>
        <v>0</v>
      </c>
      <c r="D84" s="305">
        <f>Assets_1!F90</f>
        <v>0</v>
      </c>
      <c r="E84" s="303">
        <f>RC_Summary!$X$9</f>
        <v>3.0000000000000001E-3</v>
      </c>
      <c r="F84" s="305">
        <f t="shared" si="28"/>
        <v>0</v>
      </c>
      <c r="G84" s="305">
        <f t="shared" si="29"/>
        <v>0</v>
      </c>
      <c r="H84" s="185"/>
    </row>
    <row r="85" spans="2:8" x14ac:dyDescent="0.3">
      <c r="B85" s="187" t="s">
        <v>459</v>
      </c>
      <c r="C85" s="305">
        <f>Assets_1!E91</f>
        <v>0</v>
      </c>
      <c r="D85" s="305">
        <f>Assets_1!F91</f>
        <v>0</v>
      </c>
      <c r="E85" s="303">
        <f>RC_Summary!$X$10</f>
        <v>0.01</v>
      </c>
      <c r="F85" s="305">
        <f t="shared" si="28"/>
        <v>0</v>
      </c>
      <c r="G85" s="305">
        <f t="shared" si="29"/>
        <v>0</v>
      </c>
      <c r="H85" s="185"/>
    </row>
    <row r="86" spans="2:8" x14ac:dyDescent="0.3">
      <c r="B86" s="187" t="s">
        <v>461</v>
      </c>
      <c r="C86" s="305">
        <f>Assets_1!E92</f>
        <v>0</v>
      </c>
      <c r="D86" s="305">
        <f>Assets_1!F92</f>
        <v>0</v>
      </c>
      <c r="E86" s="303">
        <f>RC_Summary!$X$11</f>
        <v>7.0000000000000007E-2</v>
      </c>
      <c r="F86" s="305">
        <f t="shared" si="28"/>
        <v>0</v>
      </c>
      <c r="G86" s="305">
        <f t="shared" si="29"/>
        <v>0</v>
      </c>
      <c r="H86" s="185"/>
    </row>
    <row r="87" spans="2:8" x14ac:dyDescent="0.3">
      <c r="B87" s="187" t="s">
        <v>463</v>
      </c>
      <c r="C87" s="305">
        <f>Assets_1!E93</f>
        <v>0</v>
      </c>
      <c r="D87" s="305">
        <f>Assets_1!F93</f>
        <v>0</v>
      </c>
      <c r="E87" s="303">
        <f>RC_Summary!$X$12</f>
        <v>0.5</v>
      </c>
      <c r="F87" s="305">
        <f t="shared" si="28"/>
        <v>0</v>
      </c>
      <c r="G87" s="305">
        <f t="shared" si="29"/>
        <v>0</v>
      </c>
      <c r="H87" s="185"/>
    </row>
    <row r="88" spans="2:8" x14ac:dyDescent="0.3">
      <c r="B88" s="188" t="s">
        <v>433</v>
      </c>
      <c r="C88" s="305">
        <f>Assets_1!E94</f>
        <v>0</v>
      </c>
      <c r="D88" s="305">
        <f>Assets_1!F94</f>
        <v>0</v>
      </c>
      <c r="E88" s="303">
        <f>RC_Summary!$X$13</f>
        <v>0.55000000000000004</v>
      </c>
      <c r="F88" s="305">
        <f t="shared" si="28"/>
        <v>0</v>
      </c>
      <c r="G88" s="305">
        <f t="shared" si="29"/>
        <v>0</v>
      </c>
      <c r="H88" s="185"/>
    </row>
    <row r="89" spans="2:8" x14ac:dyDescent="0.3">
      <c r="B89" s="186" t="s">
        <v>482</v>
      </c>
      <c r="C89" s="304"/>
      <c r="D89" s="304"/>
      <c r="E89" s="303"/>
      <c r="F89" s="305">
        <f>SUM(F90:F95)</f>
        <v>0</v>
      </c>
      <c r="G89" s="305">
        <f>SUM(G90:G95)</f>
        <v>0</v>
      </c>
      <c r="H89" s="185"/>
    </row>
    <row r="90" spans="2:8" x14ac:dyDescent="0.3">
      <c r="B90" s="187" t="s">
        <v>455</v>
      </c>
      <c r="C90" s="305">
        <f>Assets_1!E148</f>
        <v>0</v>
      </c>
      <c r="D90" s="305">
        <f>Assets_1!F148</f>
        <v>0</v>
      </c>
      <c r="E90" s="303">
        <f>RC_Summary!$X$8</f>
        <v>1E-3</v>
      </c>
      <c r="F90" s="305">
        <f t="shared" ref="F90:F95" si="30">MAX(0,C90*E90)</f>
        <v>0</v>
      </c>
      <c r="G90" s="305">
        <f t="shared" ref="G90:G95" si="31">MAX(0,D90*E90)</f>
        <v>0</v>
      </c>
      <c r="H90" s="185"/>
    </row>
    <row r="91" spans="2:8" x14ac:dyDescent="0.3">
      <c r="B91" s="187" t="s">
        <v>457</v>
      </c>
      <c r="C91" s="305">
        <f>Assets_1!E149</f>
        <v>0</v>
      </c>
      <c r="D91" s="305">
        <f>Assets_1!F149</f>
        <v>0</v>
      </c>
      <c r="E91" s="303">
        <f>RC_Summary!$X$9</f>
        <v>3.0000000000000001E-3</v>
      </c>
      <c r="F91" s="305">
        <f t="shared" si="30"/>
        <v>0</v>
      </c>
      <c r="G91" s="305">
        <f t="shared" si="31"/>
        <v>0</v>
      </c>
      <c r="H91" s="185"/>
    </row>
    <row r="92" spans="2:8" x14ac:dyDescent="0.3">
      <c r="B92" s="187" t="s">
        <v>459</v>
      </c>
      <c r="C92" s="305">
        <f>Assets_1!E150</f>
        <v>0</v>
      </c>
      <c r="D92" s="305">
        <f>Assets_1!F150</f>
        <v>0</v>
      </c>
      <c r="E92" s="303">
        <f>RC_Summary!$X$10</f>
        <v>0.01</v>
      </c>
      <c r="F92" s="305">
        <f t="shared" si="30"/>
        <v>0</v>
      </c>
      <c r="G92" s="305">
        <f t="shared" si="31"/>
        <v>0</v>
      </c>
      <c r="H92" s="185"/>
    </row>
    <row r="93" spans="2:8" x14ac:dyDescent="0.3">
      <c r="B93" s="187" t="s">
        <v>461</v>
      </c>
      <c r="C93" s="305">
        <f>Assets_1!E151</f>
        <v>0</v>
      </c>
      <c r="D93" s="305">
        <f>Assets_1!F151</f>
        <v>0</v>
      </c>
      <c r="E93" s="303">
        <f>RC_Summary!$X$11</f>
        <v>7.0000000000000007E-2</v>
      </c>
      <c r="F93" s="305">
        <f t="shared" si="30"/>
        <v>0</v>
      </c>
      <c r="G93" s="305">
        <f t="shared" si="31"/>
        <v>0</v>
      </c>
      <c r="H93" s="185"/>
    </row>
    <row r="94" spans="2:8" x14ac:dyDescent="0.3">
      <c r="B94" s="187" t="s">
        <v>463</v>
      </c>
      <c r="C94" s="305">
        <f>Assets_1!E152</f>
        <v>0</v>
      </c>
      <c r="D94" s="305">
        <f>Assets_1!F152</f>
        <v>0</v>
      </c>
      <c r="E94" s="303">
        <f>RC_Summary!$X$12</f>
        <v>0.5</v>
      </c>
      <c r="F94" s="305">
        <f t="shared" si="30"/>
        <v>0</v>
      </c>
      <c r="G94" s="305">
        <f t="shared" si="31"/>
        <v>0</v>
      </c>
      <c r="H94" s="185"/>
    </row>
    <row r="95" spans="2:8" x14ac:dyDescent="0.3">
      <c r="B95" s="187" t="s">
        <v>433</v>
      </c>
      <c r="C95" s="305">
        <f>Assets_1!E153</f>
        <v>0</v>
      </c>
      <c r="D95" s="305">
        <f>Assets_1!F153</f>
        <v>0</v>
      </c>
      <c r="E95" s="303">
        <f>RC_Summary!$X$13</f>
        <v>0.55000000000000004</v>
      </c>
      <c r="F95" s="305">
        <f t="shared" si="30"/>
        <v>0</v>
      </c>
      <c r="G95" s="305">
        <f t="shared" si="31"/>
        <v>0</v>
      </c>
      <c r="H95" s="185"/>
    </row>
    <row r="96" spans="2:8" ht="26" x14ac:dyDescent="0.3">
      <c r="B96" s="190" t="s">
        <v>483</v>
      </c>
      <c r="C96" s="304"/>
      <c r="D96" s="304"/>
      <c r="E96" s="303"/>
      <c r="F96" s="305">
        <f>SUM(F97:F102)</f>
        <v>0</v>
      </c>
      <c r="G96" s="305">
        <f>SUM(G97:G102)</f>
        <v>0</v>
      </c>
      <c r="H96" s="185"/>
    </row>
    <row r="97" spans="2:7" x14ac:dyDescent="0.3">
      <c r="B97" s="187" t="s">
        <v>455</v>
      </c>
      <c r="C97" s="305">
        <f>Assets_1!E155</f>
        <v>0</v>
      </c>
      <c r="D97" s="305">
        <f>Assets_1!F155</f>
        <v>0</v>
      </c>
      <c r="E97" s="303">
        <f>RC_Summary!$X$8</f>
        <v>1E-3</v>
      </c>
      <c r="F97" s="305">
        <f t="shared" ref="F97:F102" si="32">MAX(0,C97*E97)</f>
        <v>0</v>
      </c>
      <c r="G97" s="305">
        <f t="shared" ref="G97:G102" si="33">MAX(0,D97*E97)</f>
        <v>0</v>
      </c>
    </row>
    <row r="98" spans="2:7" x14ac:dyDescent="0.3">
      <c r="B98" s="187" t="s">
        <v>457</v>
      </c>
      <c r="C98" s="305">
        <f>Assets_1!E156</f>
        <v>0</v>
      </c>
      <c r="D98" s="305">
        <f>Assets_1!F156</f>
        <v>0</v>
      </c>
      <c r="E98" s="303">
        <f>RC_Summary!$X$9</f>
        <v>3.0000000000000001E-3</v>
      </c>
      <c r="F98" s="305">
        <f t="shared" si="32"/>
        <v>0</v>
      </c>
      <c r="G98" s="305">
        <f t="shared" si="33"/>
        <v>0</v>
      </c>
    </row>
    <row r="99" spans="2:7" x14ac:dyDescent="0.3">
      <c r="B99" s="187" t="s">
        <v>459</v>
      </c>
      <c r="C99" s="305">
        <f>Assets_1!E157</f>
        <v>0</v>
      </c>
      <c r="D99" s="305">
        <f>Assets_1!F157</f>
        <v>0</v>
      </c>
      <c r="E99" s="303">
        <f>RC_Summary!$X$10</f>
        <v>0.01</v>
      </c>
      <c r="F99" s="305">
        <f t="shared" si="32"/>
        <v>0</v>
      </c>
      <c r="G99" s="305">
        <f t="shared" si="33"/>
        <v>0</v>
      </c>
    </row>
    <row r="100" spans="2:7" x14ac:dyDescent="0.3">
      <c r="B100" s="187" t="s">
        <v>461</v>
      </c>
      <c r="C100" s="305">
        <f>Assets_1!E158</f>
        <v>0</v>
      </c>
      <c r="D100" s="305">
        <f>Assets_1!F158</f>
        <v>0</v>
      </c>
      <c r="E100" s="303">
        <f>RC_Summary!$X$11</f>
        <v>7.0000000000000007E-2</v>
      </c>
      <c r="F100" s="305">
        <f t="shared" si="32"/>
        <v>0</v>
      </c>
      <c r="G100" s="305">
        <f t="shared" si="33"/>
        <v>0</v>
      </c>
    </row>
    <row r="101" spans="2:7" x14ac:dyDescent="0.3">
      <c r="B101" s="187" t="s">
        <v>463</v>
      </c>
      <c r="C101" s="305">
        <f>Assets_1!E159</f>
        <v>0</v>
      </c>
      <c r="D101" s="305">
        <f>Assets_1!F159</f>
        <v>0</v>
      </c>
      <c r="E101" s="303">
        <f>RC_Summary!$X$12</f>
        <v>0.5</v>
      </c>
      <c r="F101" s="305">
        <f t="shared" si="32"/>
        <v>0</v>
      </c>
      <c r="G101" s="305">
        <f t="shared" si="33"/>
        <v>0</v>
      </c>
    </row>
    <row r="102" spans="2:7" x14ac:dyDescent="0.3">
      <c r="B102" s="187" t="s">
        <v>433</v>
      </c>
      <c r="C102" s="305">
        <f>Assets_1!E160</f>
        <v>0</v>
      </c>
      <c r="D102" s="305">
        <f>Assets_1!F160</f>
        <v>0</v>
      </c>
      <c r="E102" s="303">
        <f>RC_Summary!$X$13</f>
        <v>0.55000000000000004</v>
      </c>
      <c r="F102" s="305">
        <f t="shared" si="32"/>
        <v>0</v>
      </c>
      <c r="G102" s="305">
        <f t="shared" si="33"/>
        <v>0</v>
      </c>
    </row>
    <row r="103" spans="2:7" x14ac:dyDescent="0.3">
      <c r="B103" s="186" t="s">
        <v>484</v>
      </c>
      <c r="C103" s="304"/>
      <c r="D103" s="304"/>
      <c r="E103" s="303"/>
      <c r="F103" s="305">
        <f>SUM(F104:F109)</f>
        <v>0</v>
      </c>
      <c r="G103" s="305">
        <f>SUM(G104:G109)</f>
        <v>0</v>
      </c>
    </row>
    <row r="104" spans="2:7" x14ac:dyDescent="0.3">
      <c r="B104" s="187" t="s">
        <v>455</v>
      </c>
      <c r="C104" s="305">
        <f>Assets_1!E179</f>
        <v>0</v>
      </c>
      <c r="D104" s="305">
        <f>Assets_1!F179</f>
        <v>0</v>
      </c>
      <c r="E104" s="303">
        <f>RC_Summary!$X$8</f>
        <v>1E-3</v>
      </c>
      <c r="F104" s="305">
        <f t="shared" ref="F104:F109" si="34">MAX(0,C104*E104)</f>
        <v>0</v>
      </c>
      <c r="G104" s="305">
        <f t="shared" ref="G104:G109" si="35">MAX(0,D104*E104)</f>
        <v>0</v>
      </c>
    </row>
    <row r="105" spans="2:7" x14ac:dyDescent="0.3">
      <c r="B105" s="187" t="s">
        <v>457</v>
      </c>
      <c r="C105" s="305">
        <f>Assets_1!E180</f>
        <v>0</v>
      </c>
      <c r="D105" s="305">
        <f>Assets_1!F180</f>
        <v>0</v>
      </c>
      <c r="E105" s="303">
        <f>RC_Summary!$X$9</f>
        <v>3.0000000000000001E-3</v>
      </c>
      <c r="F105" s="305">
        <f t="shared" si="34"/>
        <v>0</v>
      </c>
      <c r="G105" s="305">
        <f t="shared" si="35"/>
        <v>0</v>
      </c>
    </row>
    <row r="106" spans="2:7" x14ac:dyDescent="0.3">
      <c r="B106" s="187" t="s">
        <v>459</v>
      </c>
      <c r="C106" s="305">
        <f>Assets_1!E181</f>
        <v>0</v>
      </c>
      <c r="D106" s="305">
        <f>Assets_1!F181</f>
        <v>0</v>
      </c>
      <c r="E106" s="303">
        <f>RC_Summary!$X$10</f>
        <v>0.01</v>
      </c>
      <c r="F106" s="305">
        <f t="shared" si="34"/>
        <v>0</v>
      </c>
      <c r="G106" s="305">
        <f t="shared" si="35"/>
        <v>0</v>
      </c>
    </row>
    <row r="107" spans="2:7" x14ac:dyDescent="0.3">
      <c r="B107" s="187" t="s">
        <v>461</v>
      </c>
      <c r="C107" s="305">
        <f>Assets_1!E182</f>
        <v>0</v>
      </c>
      <c r="D107" s="305">
        <f>Assets_1!F182</f>
        <v>0</v>
      </c>
      <c r="E107" s="303">
        <f>RC_Summary!$X$11</f>
        <v>7.0000000000000007E-2</v>
      </c>
      <c r="F107" s="305">
        <f t="shared" si="34"/>
        <v>0</v>
      </c>
      <c r="G107" s="305">
        <f t="shared" si="35"/>
        <v>0</v>
      </c>
    </row>
    <row r="108" spans="2:7" x14ac:dyDescent="0.3">
      <c r="B108" s="187" t="s">
        <v>463</v>
      </c>
      <c r="C108" s="305">
        <f>Assets_1!E183</f>
        <v>0</v>
      </c>
      <c r="D108" s="305">
        <f>Assets_1!F183</f>
        <v>0</v>
      </c>
      <c r="E108" s="303">
        <f>RC_Summary!$X$12</f>
        <v>0.5</v>
      </c>
      <c r="F108" s="305">
        <f t="shared" si="34"/>
        <v>0</v>
      </c>
      <c r="G108" s="305">
        <f t="shared" si="35"/>
        <v>0</v>
      </c>
    </row>
    <row r="109" spans="2:7" x14ac:dyDescent="0.3">
      <c r="B109" s="187" t="s">
        <v>433</v>
      </c>
      <c r="C109" s="305">
        <f>Assets_1!E184</f>
        <v>0</v>
      </c>
      <c r="D109" s="305">
        <f>Assets_1!F184</f>
        <v>0</v>
      </c>
      <c r="E109" s="303">
        <f>RC_Summary!$X$13</f>
        <v>0.55000000000000004</v>
      </c>
      <c r="F109" s="305">
        <f t="shared" si="34"/>
        <v>0</v>
      </c>
      <c r="G109" s="305">
        <f t="shared" si="35"/>
        <v>0</v>
      </c>
    </row>
    <row r="110" spans="2:7" x14ac:dyDescent="0.3">
      <c r="B110" s="186" t="s">
        <v>485</v>
      </c>
      <c r="C110" s="304"/>
      <c r="D110" s="304"/>
      <c r="E110" s="303"/>
      <c r="F110" s="305">
        <f>SUM(F111:F116)</f>
        <v>0</v>
      </c>
      <c r="G110" s="305">
        <f>SUM(G111:G116)</f>
        <v>0</v>
      </c>
    </row>
    <row r="111" spans="2:7" x14ac:dyDescent="0.3">
      <c r="B111" s="187" t="s">
        <v>455</v>
      </c>
      <c r="C111" s="305">
        <f>Assets_1!E186</f>
        <v>0</v>
      </c>
      <c r="D111" s="305">
        <f>Assets_1!F186</f>
        <v>0</v>
      </c>
      <c r="E111" s="303">
        <f>RC_Summary!$X$8</f>
        <v>1E-3</v>
      </c>
      <c r="F111" s="305">
        <f t="shared" ref="F111:F116" si="36">MAX(0,C111*E111)</f>
        <v>0</v>
      </c>
      <c r="G111" s="305">
        <f t="shared" ref="G111:G116" si="37">MAX(0,D111*E111)</f>
        <v>0</v>
      </c>
    </row>
    <row r="112" spans="2:7" x14ac:dyDescent="0.3">
      <c r="B112" s="187" t="s">
        <v>457</v>
      </c>
      <c r="C112" s="305">
        <f>Assets_1!E187</f>
        <v>0</v>
      </c>
      <c r="D112" s="305">
        <f>Assets_1!F187</f>
        <v>0</v>
      </c>
      <c r="E112" s="303">
        <f>RC_Summary!$X$9</f>
        <v>3.0000000000000001E-3</v>
      </c>
      <c r="F112" s="305">
        <f t="shared" si="36"/>
        <v>0</v>
      </c>
      <c r="G112" s="305">
        <f t="shared" si="37"/>
        <v>0</v>
      </c>
    </row>
    <row r="113" spans="2:7" x14ac:dyDescent="0.3">
      <c r="B113" s="187" t="s">
        <v>459</v>
      </c>
      <c r="C113" s="305">
        <f>Assets_1!E188</f>
        <v>0</v>
      </c>
      <c r="D113" s="305">
        <f>Assets_1!F188</f>
        <v>0</v>
      </c>
      <c r="E113" s="303">
        <f>RC_Summary!$X$10</f>
        <v>0.01</v>
      </c>
      <c r="F113" s="305">
        <f t="shared" si="36"/>
        <v>0</v>
      </c>
      <c r="G113" s="305">
        <f t="shared" si="37"/>
        <v>0</v>
      </c>
    </row>
    <row r="114" spans="2:7" x14ac:dyDescent="0.3">
      <c r="B114" s="187" t="s">
        <v>461</v>
      </c>
      <c r="C114" s="305">
        <f>Assets_1!E189</f>
        <v>0</v>
      </c>
      <c r="D114" s="305">
        <f>Assets_1!F189</f>
        <v>0</v>
      </c>
      <c r="E114" s="303">
        <f>RC_Summary!$X$11</f>
        <v>7.0000000000000007E-2</v>
      </c>
      <c r="F114" s="305">
        <f t="shared" si="36"/>
        <v>0</v>
      </c>
      <c r="G114" s="305">
        <f t="shared" si="37"/>
        <v>0</v>
      </c>
    </row>
    <row r="115" spans="2:7" x14ac:dyDescent="0.3">
      <c r="B115" s="187" t="s">
        <v>463</v>
      </c>
      <c r="C115" s="305">
        <f>Assets_1!E190</f>
        <v>0</v>
      </c>
      <c r="D115" s="305">
        <f>Assets_1!F190</f>
        <v>0</v>
      </c>
      <c r="E115" s="303">
        <f>RC_Summary!$X$12</f>
        <v>0.5</v>
      </c>
      <c r="F115" s="305">
        <f t="shared" si="36"/>
        <v>0</v>
      </c>
      <c r="G115" s="305">
        <f t="shared" si="37"/>
        <v>0</v>
      </c>
    </row>
    <row r="116" spans="2:7" x14ac:dyDescent="0.3">
      <c r="B116" s="188" t="s">
        <v>433</v>
      </c>
      <c r="C116" s="305">
        <f>Assets_1!E191</f>
        <v>0</v>
      </c>
      <c r="D116" s="305">
        <f>Assets_1!F191</f>
        <v>0</v>
      </c>
      <c r="E116" s="303">
        <f>RC_Summary!$X$13</f>
        <v>0.55000000000000004</v>
      </c>
      <c r="F116" s="305">
        <f t="shared" si="36"/>
        <v>0</v>
      </c>
      <c r="G116" s="305">
        <f t="shared" si="37"/>
        <v>0</v>
      </c>
    </row>
    <row r="117" spans="2:7" x14ac:dyDescent="0.3">
      <c r="B117" s="186" t="s">
        <v>486</v>
      </c>
      <c r="C117" s="304"/>
      <c r="D117" s="304"/>
      <c r="E117" s="303"/>
      <c r="F117" s="305">
        <f>SUM(F118:F123)</f>
        <v>0</v>
      </c>
      <c r="G117" s="305">
        <f>SUM(G118:G123)</f>
        <v>0</v>
      </c>
    </row>
    <row r="118" spans="2:7" x14ac:dyDescent="0.3">
      <c r="B118" s="187" t="s">
        <v>455</v>
      </c>
      <c r="C118" s="443"/>
      <c r="D118" s="443"/>
      <c r="E118" s="303">
        <f>RC_Summary!$X$8</f>
        <v>1E-3</v>
      </c>
      <c r="F118" s="305">
        <f t="shared" ref="F118:F123" si="38">MAX(0,C118*E118)</f>
        <v>0</v>
      </c>
      <c r="G118" s="305">
        <f t="shared" ref="G118:G123" si="39">MAX(0,D118*E118)</f>
        <v>0</v>
      </c>
    </row>
    <row r="119" spans="2:7" x14ac:dyDescent="0.3">
      <c r="B119" s="187" t="s">
        <v>457</v>
      </c>
      <c r="C119" s="443"/>
      <c r="D119" s="443"/>
      <c r="E119" s="303">
        <f>RC_Summary!$X$9</f>
        <v>3.0000000000000001E-3</v>
      </c>
      <c r="F119" s="305">
        <f t="shared" si="38"/>
        <v>0</v>
      </c>
      <c r="G119" s="305">
        <f t="shared" si="39"/>
        <v>0</v>
      </c>
    </row>
    <row r="120" spans="2:7" x14ac:dyDescent="0.3">
      <c r="B120" s="187" t="s">
        <v>459</v>
      </c>
      <c r="C120" s="443"/>
      <c r="D120" s="443"/>
      <c r="E120" s="303">
        <f>RC_Summary!$X$10</f>
        <v>0.01</v>
      </c>
      <c r="F120" s="305">
        <f t="shared" si="38"/>
        <v>0</v>
      </c>
      <c r="G120" s="305">
        <f t="shared" si="39"/>
        <v>0</v>
      </c>
    </row>
    <row r="121" spans="2:7" x14ac:dyDescent="0.3">
      <c r="B121" s="187" t="s">
        <v>461</v>
      </c>
      <c r="C121" s="443"/>
      <c r="D121" s="443"/>
      <c r="E121" s="303">
        <f>RC_Summary!$X$11</f>
        <v>7.0000000000000007E-2</v>
      </c>
      <c r="F121" s="305">
        <f t="shared" si="38"/>
        <v>0</v>
      </c>
      <c r="G121" s="305">
        <f t="shared" si="39"/>
        <v>0</v>
      </c>
    </row>
    <row r="122" spans="2:7" x14ac:dyDescent="0.3">
      <c r="B122" s="187" t="s">
        <v>463</v>
      </c>
      <c r="C122" s="443"/>
      <c r="D122" s="443"/>
      <c r="E122" s="303">
        <f>RC_Summary!$X$12</f>
        <v>0.5</v>
      </c>
      <c r="F122" s="305">
        <f t="shared" si="38"/>
        <v>0</v>
      </c>
      <c r="G122" s="305">
        <f t="shared" si="39"/>
        <v>0</v>
      </c>
    </row>
    <row r="123" spans="2:7" x14ac:dyDescent="0.3">
      <c r="B123" s="188" t="s">
        <v>433</v>
      </c>
      <c r="C123" s="443"/>
      <c r="D123" s="443"/>
      <c r="E123" s="303">
        <f>RC_Summary!$X$13</f>
        <v>0.55000000000000004</v>
      </c>
      <c r="F123" s="305">
        <f t="shared" si="38"/>
        <v>0</v>
      </c>
      <c r="G123" s="305">
        <f t="shared" si="39"/>
        <v>0</v>
      </c>
    </row>
    <row r="124" spans="2:7" x14ac:dyDescent="0.3">
      <c r="B124" s="186" t="s">
        <v>487</v>
      </c>
      <c r="C124" s="304"/>
      <c r="D124" s="304"/>
      <c r="E124" s="303"/>
      <c r="F124" s="305">
        <f>SUM(F125:F130)</f>
        <v>0</v>
      </c>
      <c r="G124" s="305">
        <f>SUM(G125:G130)</f>
        <v>0</v>
      </c>
    </row>
    <row r="125" spans="2:7" x14ac:dyDescent="0.3">
      <c r="B125" s="187" t="s">
        <v>455</v>
      </c>
      <c r="C125" s="305">
        <f>Assets_1!E200</f>
        <v>0</v>
      </c>
      <c r="D125" s="305">
        <f>Assets_1!F200</f>
        <v>0</v>
      </c>
      <c r="E125" s="303">
        <f>RC_Summary!$X$8</f>
        <v>1E-3</v>
      </c>
      <c r="F125" s="305">
        <f t="shared" ref="F125:F130" si="40">MAX(0,C125*E125)</f>
        <v>0</v>
      </c>
      <c r="G125" s="305">
        <f t="shared" ref="G125:G130" si="41">MAX(0,D125*E125)</f>
        <v>0</v>
      </c>
    </row>
    <row r="126" spans="2:7" x14ac:dyDescent="0.3">
      <c r="B126" s="187" t="s">
        <v>457</v>
      </c>
      <c r="C126" s="305">
        <f>Assets_1!E201</f>
        <v>0</v>
      </c>
      <c r="D126" s="305">
        <f>Assets_1!F201</f>
        <v>0</v>
      </c>
      <c r="E126" s="303">
        <f>RC_Summary!$X$9</f>
        <v>3.0000000000000001E-3</v>
      </c>
      <c r="F126" s="305">
        <f t="shared" si="40"/>
        <v>0</v>
      </c>
      <c r="G126" s="305">
        <f t="shared" si="41"/>
        <v>0</v>
      </c>
    </row>
    <row r="127" spans="2:7" x14ac:dyDescent="0.3">
      <c r="B127" s="187" t="s">
        <v>459</v>
      </c>
      <c r="C127" s="305">
        <f>Assets_1!E202</f>
        <v>0</v>
      </c>
      <c r="D127" s="305">
        <f>Assets_1!F202</f>
        <v>0</v>
      </c>
      <c r="E127" s="303">
        <f>RC_Summary!$X$10</f>
        <v>0.01</v>
      </c>
      <c r="F127" s="305">
        <f t="shared" si="40"/>
        <v>0</v>
      </c>
      <c r="G127" s="305">
        <f t="shared" si="41"/>
        <v>0</v>
      </c>
    </row>
    <row r="128" spans="2:7" x14ac:dyDescent="0.3">
      <c r="B128" s="187" t="s">
        <v>461</v>
      </c>
      <c r="C128" s="305">
        <f>Assets_1!E203</f>
        <v>0</v>
      </c>
      <c r="D128" s="305">
        <f>Assets_1!F203</f>
        <v>0</v>
      </c>
      <c r="E128" s="303">
        <f>RC_Summary!$X$11</f>
        <v>7.0000000000000007E-2</v>
      </c>
      <c r="F128" s="305">
        <f t="shared" si="40"/>
        <v>0</v>
      </c>
      <c r="G128" s="305">
        <f t="shared" si="41"/>
        <v>0</v>
      </c>
    </row>
    <row r="129" spans="2:7" x14ac:dyDescent="0.3">
      <c r="B129" s="187" t="s">
        <v>463</v>
      </c>
      <c r="C129" s="305">
        <f>Assets_1!E204</f>
        <v>0</v>
      </c>
      <c r="D129" s="305">
        <f>Assets_1!F204</f>
        <v>0</v>
      </c>
      <c r="E129" s="303">
        <f>RC_Summary!$X$12</f>
        <v>0.5</v>
      </c>
      <c r="F129" s="305">
        <f t="shared" si="40"/>
        <v>0</v>
      </c>
      <c r="G129" s="305">
        <f t="shared" si="41"/>
        <v>0</v>
      </c>
    </row>
    <row r="130" spans="2:7" x14ac:dyDescent="0.3">
      <c r="B130" s="188" t="s">
        <v>433</v>
      </c>
      <c r="C130" s="305">
        <f>Assets_1!E205</f>
        <v>0</v>
      </c>
      <c r="D130" s="305">
        <f>Assets_1!F205</f>
        <v>0</v>
      </c>
      <c r="E130" s="303">
        <f>RC_Summary!$X$13</f>
        <v>0.55000000000000004</v>
      </c>
      <c r="F130" s="305">
        <f t="shared" si="40"/>
        <v>0</v>
      </c>
      <c r="G130" s="305">
        <f t="shared" si="41"/>
        <v>0</v>
      </c>
    </row>
    <row r="131" spans="2:7" x14ac:dyDescent="0.3">
      <c r="B131" s="186" t="s">
        <v>488</v>
      </c>
      <c r="C131" s="304"/>
      <c r="D131" s="304"/>
      <c r="E131" s="303"/>
      <c r="F131" s="305">
        <f>SUM(F132:F138)</f>
        <v>0</v>
      </c>
      <c r="G131" s="305">
        <f>SUM(G132:G138)</f>
        <v>0</v>
      </c>
    </row>
    <row r="132" spans="2:7" x14ac:dyDescent="0.3">
      <c r="B132" s="187" t="s">
        <v>455</v>
      </c>
      <c r="C132" s="305">
        <f>Assets_1!E208</f>
        <v>0</v>
      </c>
      <c r="D132" s="305">
        <f>Assets_1!F208</f>
        <v>0</v>
      </c>
      <c r="E132" s="303">
        <f>RC_Summary!$X$8</f>
        <v>1E-3</v>
      </c>
      <c r="F132" s="305">
        <f t="shared" ref="F132:F138" si="42">MAX(0,C132*E132)</f>
        <v>0</v>
      </c>
      <c r="G132" s="305">
        <f t="shared" ref="G132:G138" si="43">MAX(0,D132*E132)</f>
        <v>0</v>
      </c>
    </row>
    <row r="133" spans="2:7" x14ac:dyDescent="0.3">
      <c r="B133" s="187" t="s">
        <v>457</v>
      </c>
      <c r="C133" s="305">
        <f>Assets_1!E209</f>
        <v>0</v>
      </c>
      <c r="D133" s="305">
        <f>Assets_1!F209</f>
        <v>0</v>
      </c>
      <c r="E133" s="303">
        <f>RC_Summary!$X$9</f>
        <v>3.0000000000000001E-3</v>
      </c>
      <c r="F133" s="305">
        <f t="shared" si="42"/>
        <v>0</v>
      </c>
      <c r="G133" s="305">
        <f t="shared" si="43"/>
        <v>0</v>
      </c>
    </row>
    <row r="134" spans="2:7" x14ac:dyDescent="0.3">
      <c r="B134" s="187" t="s">
        <v>459</v>
      </c>
      <c r="C134" s="305">
        <f>Assets_1!E210</f>
        <v>0</v>
      </c>
      <c r="D134" s="305">
        <f>Assets_1!F210</f>
        <v>0</v>
      </c>
      <c r="E134" s="303">
        <f>RC_Summary!$X$10</f>
        <v>0.01</v>
      </c>
      <c r="F134" s="305">
        <f t="shared" si="42"/>
        <v>0</v>
      </c>
      <c r="G134" s="305">
        <f t="shared" si="43"/>
        <v>0</v>
      </c>
    </row>
    <row r="135" spans="2:7" x14ac:dyDescent="0.3">
      <c r="B135" s="187" t="s">
        <v>461</v>
      </c>
      <c r="C135" s="305">
        <f>Assets_1!E211</f>
        <v>0</v>
      </c>
      <c r="D135" s="305">
        <f>Assets_1!F211</f>
        <v>0</v>
      </c>
      <c r="E135" s="303">
        <f>RC_Summary!$X$11</f>
        <v>7.0000000000000007E-2</v>
      </c>
      <c r="F135" s="305">
        <f t="shared" si="42"/>
        <v>0</v>
      </c>
      <c r="G135" s="305">
        <f t="shared" si="43"/>
        <v>0</v>
      </c>
    </row>
    <row r="136" spans="2:7" x14ac:dyDescent="0.3">
      <c r="B136" s="187" t="s">
        <v>463</v>
      </c>
      <c r="C136" s="305">
        <f>Assets_1!E212</f>
        <v>0</v>
      </c>
      <c r="D136" s="305">
        <f>Assets_1!F212</f>
        <v>0</v>
      </c>
      <c r="E136" s="303">
        <f>RC_Summary!$X$12</f>
        <v>0.5</v>
      </c>
      <c r="F136" s="305">
        <f t="shared" si="42"/>
        <v>0</v>
      </c>
      <c r="G136" s="305">
        <f t="shared" si="43"/>
        <v>0</v>
      </c>
    </row>
    <row r="137" spans="2:7" x14ac:dyDescent="0.3">
      <c r="B137" s="187" t="s">
        <v>433</v>
      </c>
      <c r="C137" s="305">
        <f>Assets_1!E213</f>
        <v>0</v>
      </c>
      <c r="D137" s="305">
        <f>Assets_1!F213</f>
        <v>0</v>
      </c>
      <c r="E137" s="303">
        <f>RC_Summary!$X$13</f>
        <v>0.55000000000000004</v>
      </c>
      <c r="F137" s="305">
        <f t="shared" si="42"/>
        <v>0</v>
      </c>
      <c r="G137" s="305">
        <f t="shared" si="43"/>
        <v>0</v>
      </c>
    </row>
    <row r="138" spans="2:7" x14ac:dyDescent="0.3">
      <c r="B138" s="188" t="s">
        <v>489</v>
      </c>
      <c r="C138" s="305">
        <f>Assets_1!E214</f>
        <v>0</v>
      </c>
      <c r="D138" s="305">
        <f>Assets_1!F214</f>
        <v>0</v>
      </c>
      <c r="E138" s="303">
        <f>RC_Summary!$X$14</f>
        <v>1</v>
      </c>
      <c r="F138" s="305">
        <f t="shared" si="42"/>
        <v>0</v>
      </c>
      <c r="G138" s="305">
        <f t="shared" si="43"/>
        <v>0</v>
      </c>
    </row>
  </sheetData>
  <sheetProtection algorithmName="SHA-512" hashValue="bUJyJFh3yUaAGGiFE5bSOI40O/v2WHSexfIiSUG8hDyCptYNKI+wvPLli73SMVHIchSkaIvVN4h/PH6eT30OnA==" saltValue="STXY8pI+vWdGKP68P/bmjQ==" spinCount="100000" sheet="1" objects="1" scenarios="1" selectLockedCells="1"/>
  <mergeCells count="43">
    <mergeCell ref="O37:O38"/>
    <mergeCell ref="D20:D21"/>
    <mergeCell ref="D28:D29"/>
    <mergeCell ref="D36:D37"/>
    <mergeCell ref="L28:L29"/>
    <mergeCell ref="L37:L38"/>
    <mergeCell ref="O28:O29"/>
    <mergeCell ref="J37:J38"/>
    <mergeCell ref="K37:K38"/>
    <mergeCell ref="M37:M38"/>
    <mergeCell ref="N37:N38"/>
    <mergeCell ref="J28:J29"/>
    <mergeCell ref="K28:K29"/>
    <mergeCell ref="M28:M29"/>
    <mergeCell ref="N28:N29"/>
    <mergeCell ref="B10:B11"/>
    <mergeCell ref="J10:J11"/>
    <mergeCell ref="K10:L10"/>
    <mergeCell ref="M10:M11"/>
    <mergeCell ref="N10:O10"/>
    <mergeCell ref="C10:D10"/>
    <mergeCell ref="F10:G10"/>
    <mergeCell ref="G12:G13"/>
    <mergeCell ref="G20:G21"/>
    <mergeCell ref="G28:G29"/>
    <mergeCell ref="G36:G37"/>
    <mergeCell ref="E10:E11"/>
    <mergeCell ref="B28:B29"/>
    <mergeCell ref="C28:C29"/>
    <mergeCell ref="E28:E29"/>
    <mergeCell ref="F28:F29"/>
    <mergeCell ref="B36:B37"/>
    <mergeCell ref="C36:C37"/>
    <mergeCell ref="E36:E37"/>
    <mergeCell ref="F36:F37"/>
    <mergeCell ref="B12:B13"/>
    <mergeCell ref="C12:C13"/>
    <mergeCell ref="E12:E13"/>
    <mergeCell ref="F12:F13"/>
    <mergeCell ref="B20:B21"/>
    <mergeCell ref="C20:C21"/>
    <mergeCell ref="E20:E21"/>
    <mergeCell ref="F20:F2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249977111117893"/>
  </sheetPr>
  <dimension ref="A1"/>
  <sheetViews>
    <sheetView zoomScale="80" zoomScaleNormal="80" workbookViewId="0"/>
  </sheetViews>
  <sheetFormatPr defaultColWidth="8.81640625" defaultRowHeight="12.5" x14ac:dyDescent="0.25"/>
  <cols>
    <col min="1" max="16384" width="8.81640625" style="16"/>
  </cols>
  <sheetData/>
  <sheetProtection algorithmName="SHA-512" hashValue="a6HqiqjL46CkQJrrQ3Um4P1OGniqn54tSnO+DynIAg59exSMlQmL14h1R1olgqjc8UPPP8hxGu4f+0+7vaSJ3A==" saltValue="WERVN+EUTXdkbkU0I4euEw==" spinCount="100000"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2"/>
  <sheetViews>
    <sheetView showGridLines="0" topLeftCell="A18" zoomScale="60" zoomScaleNormal="60" workbookViewId="0">
      <selection activeCell="E13" sqref="E13"/>
    </sheetView>
  </sheetViews>
  <sheetFormatPr defaultColWidth="9.1796875" defaultRowHeight="13" x14ac:dyDescent="0.3"/>
  <cols>
    <col min="1" max="1" width="3.54296875" style="6" customWidth="1"/>
    <col min="2" max="2" width="23.54296875" style="6" customWidth="1"/>
    <col min="3" max="6" width="40.54296875" style="6" customWidth="1"/>
    <col min="7" max="10" width="7.453125" style="6" customWidth="1"/>
    <col min="11" max="11" width="51.1796875" style="6" customWidth="1"/>
    <col min="12" max="16384" width="9.1796875" style="6"/>
  </cols>
  <sheetData>
    <row r="1" spans="2:11" s="5" customFormat="1" x14ac:dyDescent="0.25">
      <c r="B1" s="502"/>
      <c r="C1" s="4"/>
    </row>
    <row r="2" spans="2:11" s="5" customFormat="1" x14ac:dyDescent="0.25">
      <c r="B2" s="502"/>
      <c r="C2" s="4"/>
    </row>
    <row r="3" spans="2:11" s="5" customFormat="1" x14ac:dyDescent="0.25">
      <c r="B3" s="502"/>
      <c r="C3" s="4"/>
    </row>
    <row r="4" spans="2:11" s="5" customFormat="1" x14ac:dyDescent="0.25">
      <c r="B4" s="502"/>
      <c r="C4" s="4"/>
      <c r="E4" s="8"/>
    </row>
    <row r="5" spans="2:11" s="5" customFormat="1" x14ac:dyDescent="0.25">
      <c r="B5" s="502"/>
      <c r="C5" s="4"/>
    </row>
    <row r="6" spans="2:11" s="5" customFormat="1" x14ac:dyDescent="0.25">
      <c r="B6" s="502"/>
      <c r="C6" s="4"/>
    </row>
    <row r="7" spans="2:11" s="5" customFormat="1" x14ac:dyDescent="0.25">
      <c r="B7" s="502"/>
      <c r="C7" s="4"/>
    </row>
    <row r="8" spans="2:11" s="5" customFormat="1" x14ac:dyDescent="0.25">
      <c r="B8" s="502"/>
      <c r="C8" s="4"/>
    </row>
    <row r="9" spans="2:11" ht="15.5" x14ac:dyDescent="0.3">
      <c r="B9" s="239" t="s">
        <v>12</v>
      </c>
      <c r="C9" s="239"/>
      <c r="D9" s="239"/>
      <c r="E9" s="239"/>
      <c r="F9" s="239"/>
      <c r="G9" s="240"/>
      <c r="H9" s="240"/>
      <c r="I9" s="240"/>
      <c r="J9" s="240"/>
      <c r="K9" s="240"/>
    </row>
    <row r="10" spans="2:11" x14ac:dyDescent="0.3">
      <c r="B10" s="22"/>
      <c r="C10" s="22"/>
      <c r="D10" s="22"/>
      <c r="E10" s="22"/>
      <c r="F10" s="22"/>
    </row>
    <row r="11" spans="2:11" x14ac:dyDescent="0.3">
      <c r="B11" s="22" t="s">
        <v>13</v>
      </c>
      <c r="C11" s="22"/>
      <c r="D11" s="22"/>
      <c r="E11" s="22"/>
      <c r="F11" s="22"/>
    </row>
    <row r="12" spans="2:11" x14ac:dyDescent="0.3">
      <c r="B12" s="258" t="s">
        <v>14</v>
      </c>
      <c r="C12" s="540" t="s">
        <v>12</v>
      </c>
      <c r="D12" s="541"/>
      <c r="E12" s="22"/>
      <c r="F12" s="22"/>
    </row>
    <row r="13" spans="2:11" x14ac:dyDescent="0.3">
      <c r="B13" s="435" t="s">
        <v>15</v>
      </c>
      <c r="C13" s="542" t="s">
        <v>16</v>
      </c>
      <c r="D13" s="543"/>
      <c r="E13" s="22"/>
      <c r="F13" s="22"/>
      <c r="G13" s="549" t="s">
        <v>17</v>
      </c>
      <c r="H13" s="549"/>
      <c r="I13" s="549"/>
      <c r="J13" s="549"/>
      <c r="K13" s="22"/>
    </row>
    <row r="14" spans="2:11" x14ac:dyDescent="0.3">
      <c r="B14" s="439" t="s">
        <v>15</v>
      </c>
      <c r="C14" s="542" t="s">
        <v>18</v>
      </c>
      <c r="D14" s="543"/>
      <c r="E14" s="22"/>
      <c r="F14" s="22"/>
      <c r="G14" s="59"/>
      <c r="H14" s="59"/>
      <c r="I14" s="59"/>
      <c r="J14" s="59"/>
      <c r="K14" s="22"/>
    </row>
    <row r="15" spans="2:11" x14ac:dyDescent="0.3">
      <c r="B15" s="290" t="s">
        <v>15</v>
      </c>
      <c r="C15" s="542" t="s">
        <v>19</v>
      </c>
      <c r="D15" s="543"/>
      <c r="E15" s="22"/>
      <c r="F15" s="22"/>
      <c r="G15" s="550" t="s">
        <v>20</v>
      </c>
      <c r="H15" s="550"/>
      <c r="I15" s="550"/>
      <c r="J15" s="550"/>
      <c r="K15" s="22"/>
    </row>
    <row r="16" spans="2:11" x14ac:dyDescent="0.3">
      <c r="B16" s="242" t="s">
        <v>21</v>
      </c>
      <c r="C16" s="542" t="s">
        <v>22</v>
      </c>
      <c r="D16" s="543"/>
      <c r="E16" s="22"/>
      <c r="F16" s="22"/>
      <c r="G16" s="22"/>
      <c r="H16" s="22"/>
      <c r="I16" s="22"/>
      <c r="J16" s="22"/>
      <c r="K16" s="22"/>
    </row>
    <row r="17" spans="2:11" x14ac:dyDescent="0.3">
      <c r="B17" s="22"/>
      <c r="C17" s="22"/>
      <c r="D17" s="22"/>
      <c r="E17" s="22"/>
      <c r="F17" s="22"/>
      <c r="G17" s="22" t="s">
        <v>23</v>
      </c>
      <c r="H17" s="22"/>
      <c r="I17" s="22"/>
      <c r="J17" s="22"/>
      <c r="K17" s="22"/>
    </row>
    <row r="18" spans="2:11" x14ac:dyDescent="0.3">
      <c r="B18" s="22" t="s">
        <v>24</v>
      </c>
      <c r="C18" s="22"/>
      <c r="D18" s="22"/>
      <c r="E18" s="22"/>
      <c r="F18" s="22"/>
      <c r="G18" s="22" t="s">
        <v>25</v>
      </c>
      <c r="H18" s="22"/>
      <c r="I18" s="22"/>
      <c r="J18" s="22"/>
      <c r="K18" s="22"/>
    </row>
    <row r="19" spans="2:11" x14ac:dyDescent="0.3">
      <c r="B19" s="22" t="s">
        <v>26</v>
      </c>
      <c r="C19" s="22"/>
      <c r="D19" s="22"/>
      <c r="E19" s="22"/>
      <c r="F19" s="22"/>
      <c r="G19" s="22" t="s">
        <v>27</v>
      </c>
      <c r="H19" s="22"/>
      <c r="I19" s="22"/>
      <c r="J19" s="22"/>
      <c r="K19" s="22"/>
    </row>
    <row r="20" spans="2:11" x14ac:dyDescent="0.3">
      <c r="B20" s="22" t="s">
        <v>28</v>
      </c>
      <c r="C20" s="22"/>
      <c r="D20" s="22"/>
      <c r="E20" s="22"/>
      <c r="F20" s="22"/>
      <c r="G20" s="22" t="s">
        <v>29</v>
      </c>
      <c r="H20" s="22"/>
      <c r="I20" s="22"/>
      <c r="J20" s="22"/>
      <c r="K20" s="22"/>
    </row>
    <row r="21" spans="2:11" x14ac:dyDescent="0.3">
      <c r="B21" s="22" t="s">
        <v>30</v>
      </c>
      <c r="C21" s="22"/>
      <c r="D21" s="22"/>
      <c r="E21" s="22"/>
      <c r="F21" s="22"/>
      <c r="G21" s="22"/>
      <c r="H21" s="22"/>
      <c r="I21" s="22"/>
      <c r="J21" s="22"/>
      <c r="K21" s="22"/>
    </row>
    <row r="22" spans="2:11" x14ac:dyDescent="0.3">
      <c r="B22" s="22"/>
      <c r="C22" s="22"/>
      <c r="D22" s="22"/>
      <c r="E22" s="22"/>
      <c r="F22" s="22"/>
      <c r="G22" s="548" t="s">
        <v>31</v>
      </c>
      <c r="H22" s="548"/>
      <c r="I22" s="548"/>
      <c r="J22" s="548"/>
      <c r="K22" s="22"/>
    </row>
    <row r="23" spans="2:11" x14ac:dyDescent="0.3">
      <c r="B23" s="259" t="s">
        <v>32</v>
      </c>
      <c r="C23" s="546" t="s">
        <v>33</v>
      </c>
      <c r="D23" s="547"/>
      <c r="E23" s="544" t="s">
        <v>34</v>
      </c>
      <c r="F23" s="545"/>
      <c r="G23" s="260" t="s">
        <v>35</v>
      </c>
      <c r="H23" s="260" t="s">
        <v>36</v>
      </c>
      <c r="I23" s="260" t="s">
        <v>37</v>
      </c>
      <c r="J23" s="260" t="s">
        <v>38</v>
      </c>
      <c r="K23" s="260" t="s">
        <v>39</v>
      </c>
    </row>
    <row r="24" spans="2:11" ht="30" customHeight="1" x14ac:dyDescent="0.3">
      <c r="B24" s="23" t="s">
        <v>40</v>
      </c>
      <c r="C24" s="517" t="s">
        <v>41</v>
      </c>
      <c r="D24" s="518"/>
      <c r="E24" s="513"/>
      <c r="F24" s="514"/>
      <c r="G24" s="243"/>
      <c r="H24" s="243"/>
      <c r="I24" s="243"/>
      <c r="J24" s="243"/>
      <c r="K24" s="61" t="s">
        <v>42</v>
      </c>
    </row>
    <row r="25" spans="2:11" ht="30" customHeight="1" x14ac:dyDescent="0.3">
      <c r="B25" s="23" t="s">
        <v>43</v>
      </c>
      <c r="C25" s="24" t="s">
        <v>44</v>
      </c>
      <c r="D25" s="25"/>
      <c r="E25" s="24" t="s">
        <v>45</v>
      </c>
      <c r="F25" s="26"/>
      <c r="G25" s="243"/>
      <c r="H25" s="243"/>
      <c r="I25" s="243"/>
      <c r="J25" s="243"/>
      <c r="K25" s="61" t="s">
        <v>46</v>
      </c>
    </row>
    <row r="26" spans="2:11" ht="30" customHeight="1" x14ac:dyDescent="0.3">
      <c r="B26" s="23" t="s">
        <v>47</v>
      </c>
      <c r="C26" s="27" t="s">
        <v>44</v>
      </c>
      <c r="D26" s="28"/>
      <c r="E26" s="27" t="s">
        <v>45</v>
      </c>
      <c r="F26" s="29"/>
      <c r="G26" s="261"/>
      <c r="H26" s="261"/>
      <c r="I26" s="261"/>
      <c r="J26" s="261"/>
      <c r="K26" s="62"/>
    </row>
    <row r="27" spans="2:11" ht="30" customHeight="1" x14ac:dyDescent="0.3">
      <c r="B27" s="23" t="s">
        <v>48</v>
      </c>
      <c r="C27" s="27" t="s">
        <v>44</v>
      </c>
      <c r="D27" s="28"/>
      <c r="E27" s="27" t="s">
        <v>45</v>
      </c>
      <c r="F27" s="30"/>
      <c r="G27" s="261"/>
      <c r="H27" s="261"/>
      <c r="I27" s="261"/>
      <c r="J27" s="261"/>
      <c r="K27" s="62"/>
    </row>
    <row r="28" spans="2:11" ht="30" customHeight="1" x14ac:dyDescent="0.3">
      <c r="B28" s="31" t="s">
        <v>49</v>
      </c>
      <c r="C28" s="523" t="s">
        <v>50</v>
      </c>
      <c r="D28" s="524"/>
      <c r="E28" s="527" t="s">
        <v>51</v>
      </c>
      <c r="F28" s="528"/>
      <c r="G28" s="60"/>
      <c r="H28" s="261"/>
      <c r="I28" s="60"/>
      <c r="J28" s="261"/>
      <c r="K28" s="63"/>
    </row>
    <row r="29" spans="2:11" ht="30" customHeight="1" x14ac:dyDescent="0.3">
      <c r="B29" s="23" t="s">
        <v>52</v>
      </c>
      <c r="C29" s="27" t="s">
        <v>53</v>
      </c>
      <c r="D29" s="28"/>
      <c r="E29" s="513" t="s">
        <v>54</v>
      </c>
      <c r="F29" s="529"/>
      <c r="G29" s="261"/>
      <c r="H29" s="60"/>
      <c r="I29" s="261"/>
      <c r="J29" s="60"/>
      <c r="K29" s="62"/>
    </row>
    <row r="30" spans="2:11" ht="30" customHeight="1" x14ac:dyDescent="0.3">
      <c r="B30" s="32" t="s">
        <v>55</v>
      </c>
      <c r="C30" s="27" t="s">
        <v>56</v>
      </c>
      <c r="D30" s="33"/>
      <c r="E30" s="531" t="s">
        <v>57</v>
      </c>
      <c r="F30" s="532"/>
      <c r="G30" s="60"/>
      <c r="H30" s="261"/>
      <c r="I30" s="60"/>
      <c r="J30" s="261"/>
      <c r="K30" s="62"/>
    </row>
    <row r="31" spans="2:11" ht="31" customHeight="1" x14ac:dyDescent="0.3">
      <c r="B31" s="32" t="s">
        <v>58</v>
      </c>
      <c r="C31" s="515" t="s">
        <v>59</v>
      </c>
      <c r="D31" s="516"/>
      <c r="E31" s="27" t="s">
        <v>57</v>
      </c>
      <c r="F31" s="29"/>
      <c r="G31" s="261"/>
      <c r="H31" s="60"/>
      <c r="I31" s="261"/>
      <c r="J31" s="60"/>
      <c r="K31" s="61" t="s">
        <v>60</v>
      </c>
    </row>
    <row r="32" spans="2:11" ht="30" customHeight="1" x14ac:dyDescent="0.3">
      <c r="B32" s="23" t="s">
        <v>61</v>
      </c>
      <c r="C32" s="515" t="s">
        <v>62</v>
      </c>
      <c r="D32" s="516"/>
      <c r="E32" s="513" t="s">
        <v>63</v>
      </c>
      <c r="F32" s="529"/>
      <c r="G32" s="60"/>
      <c r="H32" s="60"/>
      <c r="I32" s="60"/>
      <c r="J32" s="60"/>
      <c r="K32" s="62"/>
    </row>
    <row r="33" spans="2:11" ht="30" customHeight="1" x14ac:dyDescent="0.3">
      <c r="B33" s="23" t="s">
        <v>64</v>
      </c>
      <c r="C33" s="515" t="s">
        <v>65</v>
      </c>
      <c r="D33" s="516"/>
      <c r="E33" s="513" t="s">
        <v>66</v>
      </c>
      <c r="F33" s="529"/>
      <c r="G33" s="60"/>
      <c r="H33" s="60"/>
      <c r="I33" s="60"/>
      <c r="J33" s="60"/>
      <c r="K33" s="62"/>
    </row>
    <row r="34" spans="2:11" ht="30" customHeight="1" x14ac:dyDescent="0.3">
      <c r="B34" s="32" t="s">
        <v>67</v>
      </c>
      <c r="C34" s="515" t="s">
        <v>68</v>
      </c>
      <c r="D34" s="516"/>
      <c r="E34" s="27" t="s">
        <v>69</v>
      </c>
      <c r="F34" s="29"/>
      <c r="G34" s="60"/>
      <c r="H34" s="60"/>
      <c r="I34" s="60"/>
      <c r="J34" s="60"/>
      <c r="K34" s="62"/>
    </row>
    <row r="35" spans="2:11" ht="30" customHeight="1" x14ac:dyDescent="0.3">
      <c r="B35" s="34" t="s">
        <v>70</v>
      </c>
      <c r="C35" s="515" t="s">
        <v>71</v>
      </c>
      <c r="D35" s="516"/>
      <c r="E35" s="35" t="s">
        <v>72</v>
      </c>
      <c r="F35" s="36"/>
      <c r="G35" s="60"/>
      <c r="H35" s="60"/>
      <c r="I35" s="60"/>
      <c r="J35" s="60"/>
      <c r="K35" s="64"/>
    </row>
    <row r="36" spans="2:11" ht="30" customHeight="1" x14ac:dyDescent="0.3">
      <c r="B36" s="34" t="s">
        <v>73</v>
      </c>
      <c r="C36" s="515" t="s">
        <v>74</v>
      </c>
      <c r="D36" s="516"/>
      <c r="E36" s="515" t="s">
        <v>75</v>
      </c>
      <c r="F36" s="533"/>
      <c r="G36" s="60"/>
      <c r="H36" s="60"/>
      <c r="I36" s="60"/>
      <c r="J36" s="60"/>
      <c r="K36" s="65" t="s">
        <v>76</v>
      </c>
    </row>
    <row r="37" spans="2:11" ht="30" customHeight="1" x14ac:dyDescent="0.3">
      <c r="B37" s="34" t="s">
        <v>77</v>
      </c>
      <c r="C37" s="515" t="s">
        <v>78</v>
      </c>
      <c r="D37" s="516"/>
      <c r="E37" s="37" t="s">
        <v>79</v>
      </c>
      <c r="F37" s="38"/>
      <c r="G37" s="261"/>
      <c r="H37" s="261"/>
      <c r="I37" s="261"/>
      <c r="J37" s="261"/>
      <c r="K37" s="64"/>
    </row>
    <row r="38" spans="2:11" ht="30" customHeight="1" x14ac:dyDescent="0.3">
      <c r="B38" s="34" t="s">
        <v>80</v>
      </c>
      <c r="C38" s="519" t="s">
        <v>81</v>
      </c>
      <c r="D38" s="520"/>
      <c r="E38" s="27" t="s">
        <v>45</v>
      </c>
      <c r="F38" s="38"/>
      <c r="G38" s="60"/>
      <c r="H38" s="60"/>
      <c r="I38" s="60"/>
      <c r="J38" s="60"/>
      <c r="K38" s="64"/>
    </row>
    <row r="39" spans="2:11" ht="30" customHeight="1" x14ac:dyDescent="0.3">
      <c r="B39" s="34" t="s">
        <v>82</v>
      </c>
      <c r="C39" s="519" t="s">
        <v>83</v>
      </c>
      <c r="D39" s="520"/>
      <c r="E39" s="27" t="s">
        <v>45</v>
      </c>
      <c r="F39" s="38"/>
      <c r="G39" s="60"/>
      <c r="H39" s="261"/>
      <c r="I39" s="261"/>
      <c r="J39" s="261"/>
      <c r="K39" s="64" t="s">
        <v>84</v>
      </c>
    </row>
    <row r="40" spans="2:11" ht="30" customHeight="1" x14ac:dyDescent="0.3">
      <c r="B40" s="34" t="s">
        <v>85</v>
      </c>
      <c r="C40" s="515" t="s">
        <v>86</v>
      </c>
      <c r="D40" s="516"/>
      <c r="E40" s="37"/>
      <c r="F40" s="38"/>
      <c r="G40" s="60"/>
      <c r="H40" s="60"/>
      <c r="I40" s="60"/>
      <c r="J40" s="60"/>
      <c r="K40" s="64"/>
    </row>
    <row r="41" spans="2:11" ht="30" customHeight="1" x14ac:dyDescent="0.3">
      <c r="B41" s="34" t="s">
        <v>87</v>
      </c>
      <c r="C41" s="515" t="s">
        <v>88</v>
      </c>
      <c r="D41" s="516"/>
      <c r="E41" s="37"/>
      <c r="F41" s="38"/>
      <c r="G41" s="60"/>
      <c r="H41" s="60"/>
      <c r="I41" s="60"/>
      <c r="J41" s="60"/>
      <c r="K41" s="61" t="s">
        <v>89</v>
      </c>
    </row>
    <row r="42" spans="2:11" ht="30" customHeight="1" x14ac:dyDescent="0.3">
      <c r="B42" s="34" t="s">
        <v>90</v>
      </c>
      <c r="C42" s="515" t="s">
        <v>91</v>
      </c>
      <c r="D42" s="516"/>
      <c r="E42" s="37"/>
      <c r="F42" s="38"/>
      <c r="G42" s="60"/>
      <c r="H42" s="60"/>
      <c r="I42" s="60"/>
      <c r="J42" s="60"/>
      <c r="K42" s="61" t="s">
        <v>92</v>
      </c>
    </row>
    <row r="43" spans="2:11" ht="30" customHeight="1" x14ac:dyDescent="0.3">
      <c r="B43" s="23" t="s">
        <v>93</v>
      </c>
      <c r="C43" s="530" t="s">
        <v>94</v>
      </c>
      <c r="D43" s="530"/>
      <c r="E43" s="39"/>
      <c r="F43" s="40"/>
      <c r="G43" s="261"/>
      <c r="H43" s="261"/>
      <c r="I43" s="261"/>
      <c r="J43" s="261"/>
      <c r="K43" s="62"/>
    </row>
    <row r="44" spans="2:11" ht="30" customHeight="1" x14ac:dyDescent="0.3">
      <c r="B44" s="41" t="s">
        <v>95</v>
      </c>
      <c r="C44" s="521" t="s">
        <v>96</v>
      </c>
      <c r="D44" s="522"/>
      <c r="E44" s="525" t="s">
        <v>97</v>
      </c>
      <c r="F44" s="526"/>
      <c r="G44" s="261"/>
      <c r="H44" s="261"/>
      <c r="I44" s="261"/>
      <c r="J44" s="261"/>
      <c r="K44" s="66" t="s">
        <v>98</v>
      </c>
    </row>
    <row r="45" spans="2:11" x14ac:dyDescent="0.3">
      <c r="B45" s="22"/>
      <c r="C45" s="22"/>
      <c r="D45" s="22"/>
      <c r="E45" s="22"/>
      <c r="F45" s="22"/>
    </row>
    <row r="46" spans="2:11" x14ac:dyDescent="0.3">
      <c r="B46" s="22" t="s">
        <v>99</v>
      </c>
      <c r="C46" s="22"/>
      <c r="D46" s="22"/>
      <c r="E46" s="22"/>
      <c r="F46" s="22"/>
    </row>
    <row r="47" spans="2:11" ht="12.75" customHeight="1" x14ac:dyDescent="0.3">
      <c r="B47" s="241" t="s">
        <v>100</v>
      </c>
      <c r="C47" s="241" t="s">
        <v>101</v>
      </c>
      <c r="D47" s="241" t="s">
        <v>102</v>
      </c>
      <c r="E47" s="241" t="s">
        <v>103</v>
      </c>
      <c r="F47" s="241" t="s">
        <v>104</v>
      </c>
    </row>
    <row r="48" spans="2:11" x14ac:dyDescent="0.3">
      <c r="B48" s="42">
        <v>1</v>
      </c>
      <c r="C48" s="43" t="s">
        <v>105</v>
      </c>
      <c r="D48" s="43" t="s">
        <v>106</v>
      </c>
      <c r="E48" s="44" t="s">
        <v>105</v>
      </c>
      <c r="F48" s="44" t="s">
        <v>107</v>
      </c>
    </row>
    <row r="49" spans="2:6" x14ac:dyDescent="0.3">
      <c r="B49" s="45">
        <v>2</v>
      </c>
      <c r="C49" s="46" t="s">
        <v>108</v>
      </c>
      <c r="D49" s="46" t="s">
        <v>109</v>
      </c>
      <c r="E49" s="47" t="s">
        <v>108</v>
      </c>
      <c r="F49" s="47" t="s">
        <v>110</v>
      </c>
    </row>
    <row r="50" spans="2:6" x14ac:dyDescent="0.3">
      <c r="B50" s="45">
        <v>3</v>
      </c>
      <c r="C50" s="46" t="s">
        <v>111</v>
      </c>
      <c r="D50" s="46" t="s">
        <v>112</v>
      </c>
      <c r="E50" s="47" t="s">
        <v>111</v>
      </c>
      <c r="F50" s="47" t="s">
        <v>113</v>
      </c>
    </row>
    <row r="51" spans="2:6" x14ac:dyDescent="0.3">
      <c r="B51" s="45">
        <v>4</v>
      </c>
      <c r="C51" s="46" t="s">
        <v>114</v>
      </c>
      <c r="D51" s="46" t="s">
        <v>115</v>
      </c>
      <c r="E51" s="47" t="s">
        <v>114</v>
      </c>
      <c r="F51" s="47" t="s">
        <v>116</v>
      </c>
    </row>
    <row r="52" spans="2:6" x14ac:dyDescent="0.3">
      <c r="B52" s="48">
        <v>5</v>
      </c>
      <c r="C52" s="49" t="s">
        <v>117</v>
      </c>
      <c r="D52" s="49" t="s">
        <v>118</v>
      </c>
      <c r="E52" s="50" t="s">
        <v>117</v>
      </c>
      <c r="F52" s="50" t="s">
        <v>119</v>
      </c>
    </row>
    <row r="53" spans="2:6" x14ac:dyDescent="0.3">
      <c r="B53" s="22"/>
      <c r="C53" s="22"/>
      <c r="D53" s="22"/>
      <c r="E53" s="22"/>
      <c r="F53" s="22"/>
    </row>
    <row r="54" spans="2:6" x14ac:dyDescent="0.3">
      <c r="B54" s="51" t="s">
        <v>120</v>
      </c>
      <c r="C54" s="22"/>
      <c r="D54" s="22"/>
      <c r="E54" s="22"/>
      <c r="F54" s="22"/>
    </row>
    <row r="55" spans="2:6" x14ac:dyDescent="0.3">
      <c r="B55" s="534" t="s">
        <v>121</v>
      </c>
      <c r="C55" s="535"/>
      <c r="D55" s="534" t="s">
        <v>122</v>
      </c>
      <c r="E55" s="535"/>
      <c r="F55" s="22"/>
    </row>
    <row r="56" spans="2:6" x14ac:dyDescent="0.3">
      <c r="B56" s="536" t="s">
        <v>123</v>
      </c>
      <c r="C56" s="537"/>
      <c r="D56" s="538" t="s">
        <v>124</v>
      </c>
      <c r="E56" s="539"/>
      <c r="F56" s="22"/>
    </row>
    <row r="57" spans="2:6" x14ac:dyDescent="0.3">
      <c r="B57" s="52" t="s">
        <v>125</v>
      </c>
      <c r="C57" s="53"/>
      <c r="D57" s="509" t="s">
        <v>126</v>
      </c>
      <c r="E57" s="510"/>
      <c r="F57" s="22"/>
    </row>
    <row r="58" spans="2:6" x14ac:dyDescent="0.3">
      <c r="B58" s="511" t="s">
        <v>127</v>
      </c>
      <c r="C58" s="512"/>
      <c r="D58" s="509" t="s">
        <v>128</v>
      </c>
      <c r="E58" s="510"/>
      <c r="F58" s="22"/>
    </row>
    <row r="59" spans="2:6" ht="12.75" customHeight="1" x14ac:dyDescent="0.3">
      <c r="B59" s="511" t="s">
        <v>129</v>
      </c>
      <c r="C59" s="512"/>
      <c r="D59" s="509" t="s">
        <v>130</v>
      </c>
      <c r="E59" s="510"/>
      <c r="F59" s="22"/>
    </row>
    <row r="60" spans="2:6" ht="12.75" customHeight="1" x14ac:dyDescent="0.3">
      <c r="B60" s="54" t="s">
        <v>131</v>
      </c>
      <c r="C60" s="55"/>
      <c r="D60" s="509" t="s">
        <v>132</v>
      </c>
      <c r="E60" s="510"/>
      <c r="F60" s="22"/>
    </row>
    <row r="61" spans="2:6" x14ac:dyDescent="0.3">
      <c r="B61" s="511" t="s">
        <v>133</v>
      </c>
      <c r="C61" s="512"/>
      <c r="D61" s="509" t="s">
        <v>134</v>
      </c>
      <c r="E61" s="510"/>
      <c r="F61" s="22"/>
    </row>
    <row r="62" spans="2:6" x14ac:dyDescent="0.3">
      <c r="B62" s="54" t="s">
        <v>135</v>
      </c>
      <c r="C62" s="55"/>
      <c r="D62" s="56" t="s">
        <v>136</v>
      </c>
      <c r="E62" s="57"/>
      <c r="F62" s="22"/>
    </row>
    <row r="63" spans="2:6" x14ac:dyDescent="0.3">
      <c r="B63" s="54" t="s">
        <v>137</v>
      </c>
      <c r="C63" s="55"/>
      <c r="D63" s="56" t="s">
        <v>138</v>
      </c>
      <c r="E63" s="57"/>
      <c r="F63" s="22"/>
    </row>
    <row r="64" spans="2:6" x14ac:dyDescent="0.3">
      <c r="B64" s="54" t="s">
        <v>139</v>
      </c>
      <c r="C64" s="55"/>
      <c r="D64" s="56" t="s">
        <v>140</v>
      </c>
      <c r="E64" s="57"/>
      <c r="F64" s="22"/>
    </row>
    <row r="65" spans="2:6" x14ac:dyDescent="0.3">
      <c r="B65" s="54" t="s">
        <v>95</v>
      </c>
      <c r="C65" s="55"/>
      <c r="D65" s="56" t="s">
        <v>141</v>
      </c>
      <c r="E65" s="57"/>
      <c r="F65" s="22"/>
    </row>
    <row r="66" spans="2:6" x14ac:dyDescent="0.3">
      <c r="B66" s="54" t="s">
        <v>142</v>
      </c>
      <c r="C66" s="55"/>
      <c r="D66" s="56" t="s">
        <v>143</v>
      </c>
      <c r="E66" s="57"/>
      <c r="F66" s="22"/>
    </row>
    <row r="67" spans="2:6" ht="28.5" customHeight="1" x14ac:dyDescent="0.3">
      <c r="B67" s="58" t="s">
        <v>144</v>
      </c>
      <c r="C67" s="55"/>
      <c r="D67" s="507" t="s">
        <v>145</v>
      </c>
      <c r="E67" s="508"/>
      <c r="F67" s="22"/>
    </row>
    <row r="68" spans="2:6" ht="12.75" customHeight="1" x14ac:dyDescent="0.3">
      <c r="B68" s="58" t="s">
        <v>146</v>
      </c>
      <c r="C68" s="55"/>
      <c r="D68" s="507" t="s">
        <v>147</v>
      </c>
      <c r="E68" s="508"/>
      <c r="F68" s="22"/>
    </row>
    <row r="69" spans="2:6" ht="12.75" customHeight="1" x14ac:dyDescent="0.3">
      <c r="B69" s="58" t="s">
        <v>148</v>
      </c>
      <c r="C69" s="55"/>
      <c r="D69" s="507" t="s">
        <v>149</v>
      </c>
      <c r="E69" s="508"/>
      <c r="F69" s="22"/>
    </row>
    <row r="70" spans="2:6" ht="12.75" customHeight="1" x14ac:dyDescent="0.3">
      <c r="B70" s="58" t="s">
        <v>150</v>
      </c>
      <c r="C70" s="55"/>
      <c r="D70" s="507" t="s">
        <v>151</v>
      </c>
      <c r="E70" s="508"/>
      <c r="F70" s="22"/>
    </row>
    <row r="71" spans="2:6" x14ac:dyDescent="0.3">
      <c r="B71" s="54" t="s">
        <v>152</v>
      </c>
      <c r="C71" s="55"/>
      <c r="D71" s="56" t="s">
        <v>153</v>
      </c>
      <c r="E71" s="57"/>
      <c r="F71" s="22"/>
    </row>
    <row r="72" spans="2:6" x14ac:dyDescent="0.3">
      <c r="B72" s="503" t="s">
        <v>154</v>
      </c>
      <c r="C72" s="504"/>
      <c r="D72" s="505" t="s">
        <v>155</v>
      </c>
      <c r="E72" s="506"/>
      <c r="F72" s="22"/>
    </row>
  </sheetData>
  <sheetProtection algorithmName="SHA-512" hashValue="dVhVK69eTDqMC5zjFcq3qmPXEwRRkEh7IWV1+DdBmghr8pCMjca8Xv/CAVcUqhKKdN1pf29i9diK5qpwHTC4aA==" saltValue="IOACUM1i7RO3YCh1A9qKPQ==" spinCount="100000" sheet="1" objects="1" scenarios="1" selectLockedCells="1"/>
  <mergeCells count="53">
    <mergeCell ref="E23:F23"/>
    <mergeCell ref="C23:D23"/>
    <mergeCell ref="G22:J22"/>
    <mergeCell ref="G13:J13"/>
    <mergeCell ref="G15:J15"/>
    <mergeCell ref="C14:D14"/>
    <mergeCell ref="B1:B8"/>
    <mergeCell ref="C12:D12"/>
    <mergeCell ref="C13:D13"/>
    <mergeCell ref="C15:D15"/>
    <mergeCell ref="C16:D16"/>
    <mergeCell ref="B58:C58"/>
    <mergeCell ref="D58:E58"/>
    <mergeCell ref="B59:C59"/>
    <mergeCell ref="D59:E59"/>
    <mergeCell ref="B55:C55"/>
    <mergeCell ref="D55:E55"/>
    <mergeCell ref="B56:C56"/>
    <mergeCell ref="D56:E56"/>
    <mergeCell ref="D57:E57"/>
    <mergeCell ref="C43:D43"/>
    <mergeCell ref="E30:F30"/>
    <mergeCell ref="E36:F36"/>
    <mergeCell ref="C33:D33"/>
    <mergeCell ref="C37:D37"/>
    <mergeCell ref="E28:F28"/>
    <mergeCell ref="E29:F29"/>
    <mergeCell ref="C32:D32"/>
    <mergeCell ref="E32:F32"/>
    <mergeCell ref="C42:D42"/>
    <mergeCell ref="E33:F33"/>
    <mergeCell ref="D60:E60"/>
    <mergeCell ref="B61:C61"/>
    <mergeCell ref="D61:E61"/>
    <mergeCell ref="E24:F24"/>
    <mergeCell ref="C40:D40"/>
    <mergeCell ref="C41:D41"/>
    <mergeCell ref="C34:D34"/>
    <mergeCell ref="C35:D35"/>
    <mergeCell ref="C36:D36"/>
    <mergeCell ref="C31:D31"/>
    <mergeCell ref="C24:D24"/>
    <mergeCell ref="C38:D38"/>
    <mergeCell ref="C39:D39"/>
    <mergeCell ref="C44:D44"/>
    <mergeCell ref="C28:D28"/>
    <mergeCell ref="E44:F44"/>
    <mergeCell ref="B72:C72"/>
    <mergeCell ref="D72:E72"/>
    <mergeCell ref="D67:E67"/>
    <mergeCell ref="D68:E68"/>
    <mergeCell ref="D69:E69"/>
    <mergeCell ref="D70:E70"/>
  </mergeCells>
  <conditionalFormatting sqref="B16">
    <cfRule type="cellIs" dxfId="97" priority="1" operator="equal">
      <formula>"CHECK"</formula>
    </cfRule>
    <cfRule type="cellIs" dxfId="96" priority="2" operator="equal">
      <formula>"ERROR"</formula>
    </cfRule>
    <cfRule type="cellIs" dxfId="95" priority="3" operator="equal">
      <formula>"CHECK"</formula>
    </cfRule>
  </conditionalFormatting>
  <pageMargins left="0.7" right="0.7" top="0.75" bottom="0.75" header="0.3" footer="0.3"/>
  <pageSetup paperSize="9" scale="49" fitToHeight="0" orientation="landscape" r:id="rId1"/>
  <rowBreaks count="1" manualBreakCount="1">
    <brk id="45"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8064A2"/>
  </sheetPr>
  <dimension ref="B2:H18"/>
  <sheetViews>
    <sheetView showGridLines="0" topLeftCell="A3" zoomScale="80" zoomScaleNormal="80" workbookViewId="0">
      <selection activeCell="F12" sqref="F12"/>
    </sheetView>
  </sheetViews>
  <sheetFormatPr defaultColWidth="9.453125" defaultRowHeight="13" x14ac:dyDescent="0.3"/>
  <cols>
    <col min="1" max="1" width="3.54296875" style="93" customWidth="1"/>
    <col min="2" max="8" width="18.54296875" style="93" customWidth="1"/>
    <col min="9" max="9" width="26.453125" style="93" customWidth="1"/>
    <col min="10" max="10" width="34.453125" style="93" customWidth="1"/>
    <col min="11" max="16384" width="9.453125" style="93"/>
  </cols>
  <sheetData>
    <row r="2" spans="2:8" ht="14" x14ac:dyDescent="0.3">
      <c r="B2" s="95" t="s">
        <v>156</v>
      </c>
    </row>
    <row r="3" spans="2:8" x14ac:dyDescent="0.3">
      <c r="B3" s="69" t="s">
        <v>490</v>
      </c>
    </row>
    <row r="4" spans="2:8" x14ac:dyDescent="0.3">
      <c r="B4" s="69"/>
    </row>
    <row r="5" spans="2:8" ht="14" x14ac:dyDescent="0.3">
      <c r="B5" s="117" t="s">
        <v>491</v>
      </c>
    </row>
    <row r="6" spans="2:8" x14ac:dyDescent="0.3">
      <c r="B6" s="116" t="str">
        <f>IF('Company Details'!$C$12="Conventional Insurer","Par Fund", IF('Company Details'!$C$12="Takaful Operator","PRF","Par Fund / PRF"))</f>
        <v>Par Fund / PRF</v>
      </c>
      <c r="C6" s="311">
        <f>$H$12</f>
        <v>0</v>
      </c>
    </row>
    <row r="7" spans="2:8" x14ac:dyDescent="0.3">
      <c r="B7" s="116" t="str">
        <f>IF('Company Details'!$C$12="Conventional Insurer","Others Fund", IF('Company Details'!$C$12="Takaful Operator","SHF","Others / SHF"))</f>
        <v>Others / SHF</v>
      </c>
      <c r="C7" s="311">
        <f>$H$17</f>
        <v>0</v>
      </c>
    </row>
    <row r="9" spans="2:8" ht="15.5" x14ac:dyDescent="0.35">
      <c r="B9" s="127" t="str">
        <f>IF('Company Details'!$C$12="Conventional Insurer","Par Fund", IF('Company Details'!$C$12="Takaful Operator","PRF","Par Fund / PRF"))</f>
        <v>Par Fund / PRF</v>
      </c>
    </row>
    <row r="11" spans="2:8" ht="26" x14ac:dyDescent="0.3">
      <c r="B11" s="392" t="s">
        <v>492</v>
      </c>
      <c r="C11" s="392" t="s">
        <v>493</v>
      </c>
      <c r="D11" s="392" t="s">
        <v>494</v>
      </c>
      <c r="E11" s="392" t="s">
        <v>495</v>
      </c>
      <c r="F11" s="392" t="s">
        <v>496</v>
      </c>
      <c r="G11" s="392" t="s">
        <v>497</v>
      </c>
      <c r="H11" s="392" t="s">
        <v>251</v>
      </c>
    </row>
    <row r="12" spans="2:8" x14ac:dyDescent="0.3">
      <c r="B12" s="322">
        <f>Assets_1!$E$251</f>
        <v>0</v>
      </c>
      <c r="C12" s="293">
        <f>RC_Summary!$AD$8</f>
        <v>0.01</v>
      </c>
      <c r="D12" s="322">
        <f>FSR!D8</f>
        <v>0</v>
      </c>
      <c r="E12" s="322">
        <f>FSR!D11</f>
        <v>0</v>
      </c>
      <c r="F12" s="322">
        <f>FSR!D16</f>
        <v>0</v>
      </c>
      <c r="G12" s="322">
        <f>10% * ((D12^2 + (E12+F12)^2) ^0.5)</f>
        <v>0</v>
      </c>
      <c r="H12" s="322">
        <f>MIN(B12*C12,G12)</f>
        <v>0</v>
      </c>
    </row>
    <row r="13" spans="2:8" x14ac:dyDescent="0.3">
      <c r="B13" s="192"/>
    </row>
    <row r="14" spans="2:8" ht="15.5" x14ac:dyDescent="0.35">
      <c r="B14" s="127" t="str">
        <f>IF('Company Details'!$C$12="Conventional Insurer","Others", IF('Company Details'!$C$12="Takaful Operator","SHF","Others / SHF"))</f>
        <v>Others / SHF</v>
      </c>
    </row>
    <row r="16" spans="2:8" ht="26" x14ac:dyDescent="0.3">
      <c r="B16" s="392" t="s">
        <v>492</v>
      </c>
      <c r="C16" s="392" t="s">
        <v>493</v>
      </c>
      <c r="D16" s="392" t="s">
        <v>494</v>
      </c>
      <c r="E16" s="392" t="s">
        <v>495</v>
      </c>
      <c r="F16" s="392" t="s">
        <v>496</v>
      </c>
      <c r="G16" s="392" t="s">
        <v>497</v>
      </c>
      <c r="H16" s="392" t="s">
        <v>251</v>
      </c>
    </row>
    <row r="17" spans="2:8" x14ac:dyDescent="0.3">
      <c r="B17" s="322">
        <f>Assets_1!$F$251+Assets_1!$G$251</f>
        <v>0</v>
      </c>
      <c r="C17" s="293">
        <f>RC_Summary!$AD$8</f>
        <v>0.01</v>
      </c>
      <c r="D17" s="322">
        <f>FSR!E8</f>
        <v>0</v>
      </c>
      <c r="E17" s="322">
        <f>FSR!E11</f>
        <v>0</v>
      </c>
      <c r="F17" s="322">
        <f>FSR!E16</f>
        <v>0</v>
      </c>
      <c r="G17" s="322">
        <f>10% * ((D17^2 + (E17+F17)^2) ^0.5)</f>
        <v>0</v>
      </c>
      <c r="H17" s="322">
        <f>MIN(B17*C17,G17)</f>
        <v>0</v>
      </c>
    </row>
    <row r="18" spans="2:8" ht="13.5" customHeight="1" x14ac:dyDescent="0.3"/>
  </sheetData>
  <conditionalFormatting sqref="B13">
    <cfRule type="cellIs" dxfId="43" priority="1" operator="equal">
      <formula>"CHECK"</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B2:G124"/>
  <sheetViews>
    <sheetView zoomScale="80" zoomScaleNormal="80" workbookViewId="0">
      <selection activeCell="E21" sqref="E21"/>
    </sheetView>
  </sheetViews>
  <sheetFormatPr defaultColWidth="9.1796875" defaultRowHeight="13" x14ac:dyDescent="0.3"/>
  <cols>
    <col min="1" max="1" width="3.54296875" style="69" customWidth="1"/>
    <col min="2" max="9" width="20.54296875" style="69" customWidth="1"/>
    <col min="10" max="16384" width="9.1796875" style="69"/>
  </cols>
  <sheetData>
    <row r="2" spans="2:7" ht="14" x14ac:dyDescent="0.3">
      <c r="B2" s="95" t="s">
        <v>156</v>
      </c>
      <c r="E2" s="132"/>
      <c r="F2" s="132"/>
    </row>
    <row r="3" spans="2:7" x14ac:dyDescent="0.3">
      <c r="B3" s="69" t="s">
        <v>498</v>
      </c>
      <c r="E3" s="132"/>
      <c r="F3" s="132"/>
    </row>
    <row r="5" spans="2:7" ht="14" x14ac:dyDescent="0.3">
      <c r="B5" s="117" t="s">
        <v>499</v>
      </c>
    </row>
    <row r="6" spans="2:7" ht="13.4" customHeight="1" x14ac:dyDescent="0.3">
      <c r="B6" s="116" t="str">
        <f>IF('Company Details'!$C$12="Conventional Insurer","Par Fund", IF('Company Details'!$C$12="Takaful Operator","PRF","Par Fund / PRF"))</f>
        <v>Par Fund / PRF</v>
      </c>
      <c r="C6" s="311">
        <f>G50</f>
        <v>0</v>
      </c>
    </row>
    <row r="7" spans="2:7" x14ac:dyDescent="0.3">
      <c r="B7" s="116" t="str">
        <f>IF('Company Details'!$C$12="Conventional Insurer","Others Fund", IF('Company Details'!$C$12="Takaful Operator","SHF","Others / SHF"))</f>
        <v>Others / SHF</v>
      </c>
      <c r="C7" s="311">
        <f>G124</f>
        <v>0</v>
      </c>
    </row>
    <row r="9" spans="2:7" ht="15.5" x14ac:dyDescent="0.35">
      <c r="B9" s="127" t="str">
        <f>IF('Company Details'!$C$12="Conventional Insurer","Par Fund", IF('Company Details'!$C$12="Takaful Operator","PRF","Par Fund / PRF"))</f>
        <v>Par Fund / PRF</v>
      </c>
    </row>
    <row r="10" spans="2:7" x14ac:dyDescent="0.3">
      <c r="B10" s="121"/>
    </row>
    <row r="11" spans="2:7" ht="13" customHeight="1" x14ac:dyDescent="0.3">
      <c r="B11" s="641" t="s">
        <v>500</v>
      </c>
      <c r="C11" s="641" t="str">
        <f>IF(OR('Company Details'!C13="General Takaful",'Company Details'!C13="General Insurer"),"Reinsurer's Share of UPR","Gross Liability (Gross of Reinsurance)")</f>
        <v>Gross Liability (Gross of Reinsurance)</v>
      </c>
      <c r="D11" s="641" t="str">
        <f>IF(OR('Company Details'!C13="General Takaful",'Company Details'!C13="General Insurer"),"Reinsurer's Share of Outstanding Claims","Net Liability (Net of Reinsurance)")</f>
        <v>Net Liability (Net of Reinsurance)</v>
      </c>
      <c r="E11" s="641" t="s">
        <v>501</v>
      </c>
      <c r="F11" s="641" t="s">
        <v>414</v>
      </c>
      <c r="G11" s="641" t="s">
        <v>502</v>
      </c>
    </row>
    <row r="12" spans="2:7" ht="13" customHeight="1" x14ac:dyDescent="0.3">
      <c r="B12" s="641"/>
      <c r="C12" s="641"/>
      <c r="D12" s="641"/>
      <c r="E12" s="641"/>
      <c r="F12" s="641"/>
      <c r="G12" s="641"/>
    </row>
    <row r="13" spans="2:7" ht="13.4" customHeight="1" x14ac:dyDescent="0.3">
      <c r="B13" s="641"/>
      <c r="C13" s="641"/>
      <c r="D13" s="641"/>
      <c r="E13" s="641"/>
      <c r="F13" s="641"/>
      <c r="G13" s="641"/>
    </row>
    <row r="14" spans="2:7" x14ac:dyDescent="0.3">
      <c r="B14" s="444"/>
      <c r="C14" s="444"/>
      <c r="D14" s="444"/>
      <c r="E14" s="291"/>
      <c r="F14" s="310" t="str">
        <f>IFERROR(VLOOKUP(E14,RC_Summary!$W$8:$X$13,2,FALSE),"-")</f>
        <v>-</v>
      </c>
      <c r="G14" s="391">
        <f>IFERROR(IF(OR('Company Details'!$C$13="General Takaful",'Company Details'!$C$13="General Insurer"),C14+D14,C14-D14)*F14,0)</f>
        <v>0</v>
      </c>
    </row>
    <row r="15" spans="2:7" x14ac:dyDescent="0.3">
      <c r="B15" s="443"/>
      <c r="C15" s="443"/>
      <c r="D15" s="443"/>
      <c r="E15" s="283"/>
      <c r="F15" s="310" t="str">
        <f>IFERROR(VLOOKUP(E15,RC_Summary!$W$8:$X$13,2,FALSE),"-")</f>
        <v>-</v>
      </c>
      <c r="G15" s="305">
        <f>IFERROR(IF(OR('Company Details'!$C$13="General Takaful",'Company Details'!$C$13="General Insurer"),C15+D15,C15-D15)*F15,0)</f>
        <v>0</v>
      </c>
    </row>
    <row r="16" spans="2:7" x14ac:dyDescent="0.3">
      <c r="B16" s="443"/>
      <c r="C16" s="443"/>
      <c r="D16" s="443"/>
      <c r="E16" s="283"/>
      <c r="F16" s="310" t="str">
        <f>IFERROR(VLOOKUP(E16,RC_Summary!$W$8:$X$13,2,FALSE),"-")</f>
        <v>-</v>
      </c>
      <c r="G16" s="305">
        <f>IFERROR(IF(OR('Company Details'!$C$13="General Takaful",'Company Details'!$C$13="General Insurer"),C16+D16,C16-D16)*F16,0)</f>
        <v>0</v>
      </c>
    </row>
    <row r="17" spans="2:7" x14ac:dyDescent="0.3">
      <c r="B17" s="443"/>
      <c r="C17" s="443"/>
      <c r="D17" s="443"/>
      <c r="E17" s="283"/>
      <c r="F17" s="310" t="str">
        <f>IFERROR(VLOOKUP(E17,RC_Summary!$W$8:$X$13,2,FALSE),"-")</f>
        <v>-</v>
      </c>
      <c r="G17" s="305">
        <f>IFERROR(IF(OR('Company Details'!$C$13="General Takaful",'Company Details'!$C$13="General Insurer"),C17+D17,C17-D17)*F17,0)</f>
        <v>0</v>
      </c>
    </row>
    <row r="18" spans="2:7" x14ac:dyDescent="0.3">
      <c r="B18" s="443"/>
      <c r="C18" s="443"/>
      <c r="D18" s="443"/>
      <c r="E18" s="283"/>
      <c r="F18" s="310" t="str">
        <f>IFERROR(VLOOKUP(E18,RC_Summary!$W$8:$X$13,2,FALSE),"-")</f>
        <v>-</v>
      </c>
      <c r="G18" s="305">
        <f>IFERROR(IF(OR('Company Details'!$C$13="General Takaful",'Company Details'!$C$13="General Insurer"),C18+D18,C18-D18)*F18,0)</f>
        <v>0</v>
      </c>
    </row>
    <row r="19" spans="2:7" x14ac:dyDescent="0.3">
      <c r="B19" s="443"/>
      <c r="C19" s="443"/>
      <c r="D19" s="443"/>
      <c r="E19" s="283"/>
      <c r="F19" s="310" t="str">
        <f>IFERROR(VLOOKUP(E19,RC_Summary!$W$8:$X$13,2,FALSE),"-")</f>
        <v>-</v>
      </c>
      <c r="G19" s="305">
        <f>IFERROR(IF(OR('Company Details'!$C$13="General Takaful",'Company Details'!$C$13="General Insurer"),C19+D19,C19-D19)*F19,0)</f>
        <v>0</v>
      </c>
    </row>
    <row r="20" spans="2:7" x14ac:dyDescent="0.3">
      <c r="B20" s="443"/>
      <c r="C20" s="443"/>
      <c r="D20" s="443"/>
      <c r="E20" s="283"/>
      <c r="F20" s="310" t="str">
        <f>IFERROR(VLOOKUP(E20,RC_Summary!$W$8:$X$13,2,FALSE),"-")</f>
        <v>-</v>
      </c>
      <c r="G20" s="305">
        <f>IFERROR(IF(OR('Company Details'!$C$13="General Takaful",'Company Details'!$C$13="General Insurer"),C20+D20,C20-D20)*F20,0)</f>
        <v>0</v>
      </c>
    </row>
    <row r="21" spans="2:7" x14ac:dyDescent="0.3">
      <c r="B21" s="443"/>
      <c r="C21" s="443"/>
      <c r="D21" s="443"/>
      <c r="E21" s="283"/>
      <c r="F21" s="310" t="str">
        <f>IFERROR(VLOOKUP(E21,RC_Summary!$W$8:$X$13,2,FALSE),"-")</f>
        <v>-</v>
      </c>
      <c r="G21" s="305">
        <f>IFERROR(IF(OR('Company Details'!$C$13="General Takaful",'Company Details'!$C$13="General Insurer"),C21+D21,C21-D21)*F21,0)</f>
        <v>0</v>
      </c>
    </row>
    <row r="22" spans="2:7" x14ac:dyDescent="0.3">
      <c r="B22" s="443"/>
      <c r="C22" s="443"/>
      <c r="D22" s="443"/>
      <c r="E22" s="283"/>
      <c r="F22" s="310" t="str">
        <f>IFERROR(VLOOKUP(E22,RC_Summary!$W$8:$X$13,2,FALSE),"-")</f>
        <v>-</v>
      </c>
      <c r="G22" s="305">
        <f>IFERROR(IF(OR('Company Details'!$C$13="General Takaful",'Company Details'!$C$13="General Insurer"),C22+D22,C22-D22)*F22,0)</f>
        <v>0</v>
      </c>
    </row>
    <row r="23" spans="2:7" x14ac:dyDescent="0.3">
      <c r="B23" s="443"/>
      <c r="C23" s="443"/>
      <c r="D23" s="443"/>
      <c r="E23" s="283"/>
      <c r="F23" s="310" t="str">
        <f>IFERROR(VLOOKUP(E23,RC_Summary!$W$8:$X$13,2,FALSE),"-")</f>
        <v>-</v>
      </c>
      <c r="G23" s="305">
        <f>IFERROR(IF(OR('Company Details'!$C$13="General Takaful",'Company Details'!$C$13="General Insurer"),C23+D23,C23-D23)*F23,0)</f>
        <v>0</v>
      </c>
    </row>
    <row r="24" spans="2:7" x14ac:dyDescent="0.3">
      <c r="B24" s="443"/>
      <c r="C24" s="443"/>
      <c r="D24" s="443"/>
      <c r="E24" s="283"/>
      <c r="F24" s="310" t="str">
        <f>IFERROR(VLOOKUP(E24,RC_Summary!$W$8:$X$13,2,FALSE),"-")</f>
        <v>-</v>
      </c>
      <c r="G24" s="305">
        <f>IFERROR(IF(OR('Company Details'!$C$13="General Takaful",'Company Details'!$C$13="General Insurer"),C24+D24,C24-D24)*F24,0)</f>
        <v>0</v>
      </c>
    </row>
    <row r="25" spans="2:7" x14ac:dyDescent="0.3">
      <c r="B25" s="443"/>
      <c r="C25" s="443"/>
      <c r="D25" s="443"/>
      <c r="E25" s="283"/>
      <c r="F25" s="310" t="str">
        <f>IFERROR(VLOOKUP(E25,RC_Summary!$W$8:$X$13,2,FALSE),"-")</f>
        <v>-</v>
      </c>
      <c r="G25" s="305">
        <f>IFERROR(IF(OR('Company Details'!$C$13="General Takaful",'Company Details'!$C$13="General Insurer"),C25+D25,C25-D25)*F25,0)</f>
        <v>0</v>
      </c>
    </row>
    <row r="26" spans="2:7" x14ac:dyDescent="0.3">
      <c r="B26" s="443"/>
      <c r="C26" s="443"/>
      <c r="D26" s="443"/>
      <c r="E26" s="283"/>
      <c r="F26" s="310" t="str">
        <f>IFERROR(VLOOKUP(E26,RC_Summary!$W$8:$X$13,2,FALSE),"-")</f>
        <v>-</v>
      </c>
      <c r="G26" s="305">
        <f>IFERROR(IF(OR('Company Details'!$C$13="General Takaful",'Company Details'!$C$13="General Insurer"),C26+D26,C26-D26)*F26,0)</f>
        <v>0</v>
      </c>
    </row>
    <row r="27" spans="2:7" x14ac:dyDescent="0.3">
      <c r="B27" s="443"/>
      <c r="C27" s="443"/>
      <c r="D27" s="443"/>
      <c r="E27" s="283"/>
      <c r="F27" s="310" t="str">
        <f>IFERROR(VLOOKUP(E27,RC_Summary!$W$8:$X$13,2,FALSE),"-")</f>
        <v>-</v>
      </c>
      <c r="G27" s="305">
        <f>IFERROR(IF(OR('Company Details'!$C$13="General Takaful",'Company Details'!$C$13="General Insurer"),C27+D27,C27-D27)*F27,0)</f>
        <v>0</v>
      </c>
    </row>
    <row r="28" spans="2:7" x14ac:dyDescent="0.3">
      <c r="B28" s="443"/>
      <c r="C28" s="443"/>
      <c r="D28" s="443"/>
      <c r="E28" s="283"/>
      <c r="F28" s="310" t="str">
        <f>IFERROR(VLOOKUP(E28,RC_Summary!$W$8:$X$13,2,FALSE),"-")</f>
        <v>-</v>
      </c>
      <c r="G28" s="305">
        <f>IFERROR(IF(OR('Company Details'!$C$13="General Takaful",'Company Details'!$C$13="General Insurer"),C28+D28,C28-D28)*F28,0)</f>
        <v>0</v>
      </c>
    </row>
    <row r="29" spans="2:7" x14ac:dyDescent="0.3">
      <c r="B29" s="443"/>
      <c r="C29" s="443"/>
      <c r="D29" s="443"/>
      <c r="E29" s="283"/>
      <c r="F29" s="310" t="str">
        <f>IFERROR(VLOOKUP(E29,RC_Summary!$W$8:$X$13,2,FALSE),"-")</f>
        <v>-</v>
      </c>
      <c r="G29" s="305">
        <f>IFERROR(IF(OR('Company Details'!$C$13="General Takaful",'Company Details'!$C$13="General Insurer"),C29+D29,C29-D29)*F29,0)</f>
        <v>0</v>
      </c>
    </row>
    <row r="30" spans="2:7" x14ac:dyDescent="0.3">
      <c r="B30" s="443"/>
      <c r="C30" s="443"/>
      <c r="D30" s="443"/>
      <c r="E30" s="283"/>
      <c r="F30" s="310" t="str">
        <f>IFERROR(VLOOKUP(E30,RC_Summary!$W$8:$X$13,2,FALSE),"-")</f>
        <v>-</v>
      </c>
      <c r="G30" s="305">
        <f>IFERROR(IF(OR('Company Details'!$C$13="General Takaful",'Company Details'!$C$13="General Insurer"),C30+D30,C30-D30)*F30,0)</f>
        <v>0</v>
      </c>
    </row>
    <row r="31" spans="2:7" x14ac:dyDescent="0.3">
      <c r="B31" s="443"/>
      <c r="C31" s="443"/>
      <c r="D31" s="443"/>
      <c r="E31" s="283"/>
      <c r="F31" s="310" t="str">
        <f>IFERROR(VLOOKUP(E31,RC_Summary!$W$8:$X$13,2,FALSE),"-")</f>
        <v>-</v>
      </c>
      <c r="G31" s="305">
        <f>IFERROR(IF(OR('Company Details'!$C$13="General Takaful",'Company Details'!$C$13="General Insurer"),C31+D31,C31-D31)*F31,0)</f>
        <v>0</v>
      </c>
    </row>
    <row r="32" spans="2:7" x14ac:dyDescent="0.3">
      <c r="B32" s="443"/>
      <c r="C32" s="443"/>
      <c r="D32" s="443"/>
      <c r="E32" s="283"/>
      <c r="F32" s="310" t="str">
        <f>IFERROR(VLOOKUP(E32,RC_Summary!$W$8:$X$13,2,FALSE),"-")</f>
        <v>-</v>
      </c>
      <c r="G32" s="305">
        <f>IFERROR(IF(OR('Company Details'!$C$13="General Takaful",'Company Details'!$C$13="General Insurer"),C32+D32,C32-D32)*F32,0)</f>
        <v>0</v>
      </c>
    </row>
    <row r="33" spans="2:7" x14ac:dyDescent="0.3">
      <c r="B33" s="443"/>
      <c r="C33" s="443"/>
      <c r="D33" s="443"/>
      <c r="E33" s="283"/>
      <c r="F33" s="310" t="str">
        <f>IFERROR(VLOOKUP(E33,RC_Summary!$W$8:$X$13,2,FALSE),"-")</f>
        <v>-</v>
      </c>
      <c r="G33" s="305">
        <f>IFERROR(IF(OR('Company Details'!$C$13="General Takaful",'Company Details'!$C$13="General Insurer"),C33+D33,C33-D33)*F33,0)</f>
        <v>0</v>
      </c>
    </row>
    <row r="34" spans="2:7" x14ac:dyDescent="0.3">
      <c r="B34" s="443"/>
      <c r="C34" s="443"/>
      <c r="D34" s="443"/>
      <c r="E34" s="283"/>
      <c r="F34" s="310" t="str">
        <f>IFERROR(VLOOKUP(E34,RC_Summary!$W$8:$X$13,2,FALSE),"-")</f>
        <v>-</v>
      </c>
      <c r="G34" s="305">
        <f>IFERROR(IF(OR('Company Details'!$C$13="General Takaful",'Company Details'!$C$13="General Insurer"),C34+D34,C34-D34)*F34,0)</f>
        <v>0</v>
      </c>
    </row>
    <row r="35" spans="2:7" x14ac:dyDescent="0.3">
      <c r="B35" s="443"/>
      <c r="C35" s="443"/>
      <c r="D35" s="443"/>
      <c r="E35" s="283"/>
      <c r="F35" s="310" t="str">
        <f>IFERROR(VLOOKUP(E35,RC_Summary!$W$8:$X$13,2,FALSE),"-")</f>
        <v>-</v>
      </c>
      <c r="G35" s="305">
        <f>IFERROR(IF(OR('Company Details'!$C$13="General Takaful",'Company Details'!$C$13="General Insurer"),C35+D35,C35-D35)*F35,0)</f>
        <v>0</v>
      </c>
    </row>
    <row r="36" spans="2:7" x14ac:dyDescent="0.3">
      <c r="B36" s="443"/>
      <c r="C36" s="443"/>
      <c r="D36" s="443"/>
      <c r="E36" s="283"/>
      <c r="F36" s="310" t="str">
        <f>IFERROR(VLOOKUP(E36,RC_Summary!$W$8:$X$13,2,FALSE),"-")</f>
        <v>-</v>
      </c>
      <c r="G36" s="305">
        <f>IFERROR(IF(OR('Company Details'!$C$13="General Takaful",'Company Details'!$C$13="General Insurer"),C36+D36,C36-D36)*F36,0)</f>
        <v>0</v>
      </c>
    </row>
    <row r="37" spans="2:7" x14ac:dyDescent="0.3">
      <c r="B37" s="443"/>
      <c r="C37" s="443"/>
      <c r="D37" s="443"/>
      <c r="E37" s="283"/>
      <c r="F37" s="310" t="str">
        <f>IFERROR(VLOOKUP(E37,RC_Summary!$W$8:$X$13,2,FALSE),"-")</f>
        <v>-</v>
      </c>
      <c r="G37" s="305">
        <f>IFERROR(IF(OR('Company Details'!$C$13="General Takaful",'Company Details'!$C$13="General Insurer"),C37+D37,C37-D37)*F37,0)</f>
        <v>0</v>
      </c>
    </row>
    <row r="38" spans="2:7" x14ac:dyDescent="0.3">
      <c r="B38" s="443"/>
      <c r="C38" s="443"/>
      <c r="D38" s="443"/>
      <c r="E38" s="283"/>
      <c r="F38" s="310" t="str">
        <f>IFERROR(VLOOKUP(E38,RC_Summary!$W$8:$X$13,2,FALSE),"-")</f>
        <v>-</v>
      </c>
      <c r="G38" s="305">
        <f>IFERROR(IF(OR('Company Details'!$C$13="General Takaful",'Company Details'!$C$13="General Insurer"),C38+D38,C38-D38)*F38,0)</f>
        <v>0</v>
      </c>
    </row>
    <row r="39" spans="2:7" x14ac:dyDescent="0.3">
      <c r="B39" s="443"/>
      <c r="C39" s="443"/>
      <c r="D39" s="443"/>
      <c r="E39" s="283"/>
      <c r="F39" s="310" t="str">
        <f>IFERROR(VLOOKUP(E39,RC_Summary!$W$8:$X$13,2,FALSE),"-")</f>
        <v>-</v>
      </c>
      <c r="G39" s="305">
        <f>IFERROR(IF(OR('Company Details'!$C$13="General Takaful",'Company Details'!$C$13="General Insurer"),C39+D39,C39-D39)*F39,0)</f>
        <v>0</v>
      </c>
    </row>
    <row r="40" spans="2:7" x14ac:dyDescent="0.3">
      <c r="B40" s="443"/>
      <c r="C40" s="443"/>
      <c r="D40" s="443"/>
      <c r="E40" s="283"/>
      <c r="F40" s="310" t="str">
        <f>IFERROR(VLOOKUP(E40,RC_Summary!$W$8:$X$13,2,FALSE),"-")</f>
        <v>-</v>
      </c>
      <c r="G40" s="305">
        <f>IFERROR(IF(OR('Company Details'!$C$13="General Takaful",'Company Details'!$C$13="General Insurer"),C40+D40,C40-D40)*F40,0)</f>
        <v>0</v>
      </c>
    </row>
    <row r="41" spans="2:7" x14ac:dyDescent="0.3">
      <c r="B41" s="443"/>
      <c r="C41" s="443"/>
      <c r="D41" s="443"/>
      <c r="E41" s="283"/>
      <c r="F41" s="310" t="str">
        <f>IFERROR(VLOOKUP(E41,RC_Summary!$W$8:$X$13,2,FALSE),"-")</f>
        <v>-</v>
      </c>
      <c r="G41" s="305">
        <f>IFERROR(IF(OR('Company Details'!$C$13="General Takaful",'Company Details'!$C$13="General Insurer"),C41+D41,C41-D41)*F41,0)</f>
        <v>0</v>
      </c>
    </row>
    <row r="42" spans="2:7" x14ac:dyDescent="0.3">
      <c r="B42" s="443"/>
      <c r="C42" s="443"/>
      <c r="D42" s="443"/>
      <c r="E42" s="283"/>
      <c r="F42" s="310" t="str">
        <f>IFERROR(VLOOKUP(E42,RC_Summary!$W$8:$X$13,2,FALSE),"-")</f>
        <v>-</v>
      </c>
      <c r="G42" s="305">
        <f>IFERROR(IF(OR('Company Details'!$C$13="General Takaful",'Company Details'!$C$13="General Insurer"),C42+D42,C42-D42)*F42,0)</f>
        <v>0</v>
      </c>
    </row>
    <row r="43" spans="2:7" x14ac:dyDescent="0.3">
      <c r="B43" s="443"/>
      <c r="C43" s="443"/>
      <c r="D43" s="443"/>
      <c r="E43" s="283"/>
      <c r="F43" s="310" t="str">
        <f>IFERROR(VLOOKUP(E43,RC_Summary!$W$8:$X$13,2,FALSE),"-")</f>
        <v>-</v>
      </c>
      <c r="G43" s="305">
        <f>IFERROR(IF(OR('Company Details'!$C$13="General Takaful",'Company Details'!$C$13="General Insurer"),C43+D43,C43-D43)*F43,0)</f>
        <v>0</v>
      </c>
    </row>
    <row r="44" spans="2:7" x14ac:dyDescent="0.3">
      <c r="B44" s="443"/>
      <c r="C44" s="443"/>
      <c r="D44" s="443"/>
      <c r="E44" s="283"/>
      <c r="F44" s="310" t="str">
        <f>IFERROR(VLOOKUP(E44,RC_Summary!$W$8:$X$13,2,FALSE),"-")</f>
        <v>-</v>
      </c>
      <c r="G44" s="305">
        <f>IFERROR(IF(OR('Company Details'!$C$13="General Takaful",'Company Details'!$C$13="General Insurer"),C44+D44,C44-D44)*F44,0)</f>
        <v>0</v>
      </c>
    </row>
    <row r="45" spans="2:7" x14ac:dyDescent="0.3">
      <c r="B45" s="443"/>
      <c r="C45" s="443"/>
      <c r="D45" s="443"/>
      <c r="E45" s="283"/>
      <c r="F45" s="310" t="str">
        <f>IFERROR(VLOOKUP(E45,RC_Summary!$W$8:$X$13,2,FALSE),"-")</f>
        <v>-</v>
      </c>
      <c r="G45" s="305">
        <f>IFERROR(IF(OR('Company Details'!$C$13="General Takaful",'Company Details'!$C$13="General Insurer"),C45+D45,C45-D45)*F45,0)</f>
        <v>0</v>
      </c>
    </row>
    <row r="46" spans="2:7" x14ac:dyDescent="0.3">
      <c r="B46" s="443"/>
      <c r="C46" s="443"/>
      <c r="D46" s="443"/>
      <c r="E46" s="283"/>
      <c r="F46" s="310" t="str">
        <f>IFERROR(VLOOKUP(E46,RC_Summary!$W$8:$X$13,2,FALSE),"-")</f>
        <v>-</v>
      </c>
      <c r="G46" s="305">
        <f>IFERROR(IF(OR('Company Details'!$C$13="General Takaful",'Company Details'!$C$13="General Insurer"),C46+D46,C46-D46)*F46,0)</f>
        <v>0</v>
      </c>
    </row>
    <row r="47" spans="2:7" x14ac:dyDescent="0.3">
      <c r="B47" s="443"/>
      <c r="C47" s="443"/>
      <c r="D47" s="443"/>
      <c r="E47" s="283"/>
      <c r="F47" s="310" t="str">
        <f>IFERROR(VLOOKUP(E47,RC_Summary!$W$8:$X$13,2,FALSE),"-")</f>
        <v>-</v>
      </c>
      <c r="G47" s="305">
        <f>IFERROR(IF(OR('Company Details'!$C$13="General Takaful",'Company Details'!$C$13="General Insurer"),C47+D47,C47-D47)*F47,0)</f>
        <v>0</v>
      </c>
    </row>
    <row r="48" spans="2:7" x14ac:dyDescent="0.3">
      <c r="B48" s="443"/>
      <c r="C48" s="443"/>
      <c r="D48" s="443"/>
      <c r="E48" s="283"/>
      <c r="F48" s="310" t="str">
        <f>IFERROR(VLOOKUP(E48,RC_Summary!$W$8:$X$13,2,FALSE),"-")</f>
        <v>-</v>
      </c>
      <c r="G48" s="305">
        <f>IFERROR(IF(OR('Company Details'!$C$13="General Takaful",'Company Details'!$C$13="General Insurer"),C48+D48,C48-D48)*F48,0)</f>
        <v>0</v>
      </c>
    </row>
    <row r="49" spans="2:7" x14ac:dyDescent="0.3">
      <c r="B49" s="443"/>
      <c r="C49" s="443"/>
      <c r="D49" s="443"/>
      <c r="E49" s="283"/>
      <c r="F49" s="310" t="str">
        <f>IFERROR(VLOOKUP(E49,RC_Summary!$W$8:$X$13,2,FALSE),"-")</f>
        <v>-</v>
      </c>
      <c r="G49" s="305">
        <f>IFERROR(IF(OR('Company Details'!$C$13="General Takaful",'Company Details'!$C$13="General Insurer"),C49+D49,C49-D49)*F49,0)</f>
        <v>0</v>
      </c>
    </row>
    <row r="50" spans="2:7" x14ac:dyDescent="0.3">
      <c r="B50" s="193" t="s">
        <v>305</v>
      </c>
      <c r="C50" s="305">
        <f>SUM(C14:C49)</f>
        <v>0</v>
      </c>
      <c r="D50" s="305">
        <f>SUM(D14:D49)</f>
        <v>0</v>
      </c>
      <c r="E50" s="194"/>
      <c r="F50" s="194"/>
      <c r="G50" s="305">
        <f>SUM(G14:G49)</f>
        <v>0</v>
      </c>
    </row>
    <row r="52" spans="2:7" ht="15.5" x14ac:dyDescent="0.35">
      <c r="B52" s="127" t="str">
        <f>IF('Company Details'!$C$12="Conventional Insurer","Others", IF('Company Details'!$C$12="Takaful Operator","SHF","Others / SHF"))</f>
        <v>Others / SHF</v>
      </c>
    </row>
    <row r="54" spans="2:7" ht="13.4" customHeight="1" x14ac:dyDescent="0.3">
      <c r="B54" s="641" t="s">
        <v>500</v>
      </c>
      <c r="C54" s="641" t="str">
        <f>IF(OR('Company Details'!C13="General Takaful",'Company Details'!C13="General Insurer"),"Reinsurer's Share of UPR","Gross Liability (Gross of Reinsurance)")</f>
        <v>Gross Liability (Gross of Reinsurance)</v>
      </c>
      <c r="D54" s="641" t="str">
        <f>IF(OR('Company Details'!C13="General Takaful",'Company Details'!C13="General Insurer"),"Reinsurer's Share of Outstanding Claims","Net Liability (Net of Reinsurance)")</f>
        <v>Net Liability (Net of Reinsurance)</v>
      </c>
      <c r="E54" s="641" t="s">
        <v>501</v>
      </c>
      <c r="F54" s="641" t="s">
        <v>414</v>
      </c>
      <c r="G54" s="641" t="s">
        <v>502</v>
      </c>
    </row>
    <row r="55" spans="2:7" ht="13.4" customHeight="1" x14ac:dyDescent="0.3">
      <c r="B55" s="641"/>
      <c r="C55" s="641"/>
      <c r="D55" s="641"/>
      <c r="E55" s="641"/>
      <c r="F55" s="641"/>
      <c r="G55" s="641"/>
    </row>
    <row r="56" spans="2:7" ht="14.15" customHeight="1" x14ac:dyDescent="0.3">
      <c r="B56" s="641"/>
      <c r="C56" s="641"/>
      <c r="D56" s="641"/>
      <c r="E56" s="641"/>
      <c r="F56" s="641"/>
      <c r="G56" s="641"/>
    </row>
    <row r="57" spans="2:7" x14ac:dyDescent="0.3">
      <c r="B57" s="444"/>
      <c r="C57" s="444"/>
      <c r="D57" s="444"/>
      <c r="E57" s="291"/>
      <c r="F57" s="310" t="str">
        <f>IFERROR(VLOOKUP(E57,RC_Summary!$W$8:$X$13,2,FALSE),"-")</f>
        <v>-</v>
      </c>
      <c r="G57" s="391">
        <f>IFERROR(IF(OR('Company Details'!$C$13="General Takaful",'Company Details'!$C$13="General Insurer"),C57+D57,C57-D57)*F57,0)</f>
        <v>0</v>
      </c>
    </row>
    <row r="58" spans="2:7" x14ac:dyDescent="0.3">
      <c r="B58" s="443"/>
      <c r="C58" s="443"/>
      <c r="D58" s="443"/>
      <c r="E58" s="283"/>
      <c r="F58" s="310" t="str">
        <f>IFERROR(VLOOKUP(E58,RC_Summary!$W$8:$X$13,2,FALSE),"-")</f>
        <v>-</v>
      </c>
      <c r="G58" s="305">
        <f>IFERROR(IF(OR('Company Details'!$C$13="General Takaful",'Company Details'!$C$13="General Insurer"),C58+D58,C58-D58)*F58,0)</f>
        <v>0</v>
      </c>
    </row>
    <row r="59" spans="2:7" x14ac:dyDescent="0.3">
      <c r="B59" s="443"/>
      <c r="C59" s="443"/>
      <c r="D59" s="443"/>
      <c r="E59" s="283"/>
      <c r="F59" s="310" t="str">
        <f>IFERROR(VLOOKUP(E59,RC_Summary!$W$8:$X$13,2,FALSE),"-")</f>
        <v>-</v>
      </c>
      <c r="G59" s="305">
        <f>IFERROR(IF(OR('Company Details'!$C$13="General Takaful",'Company Details'!$C$13="General Insurer"),C59+D59,C59-D59)*F59,0)</f>
        <v>0</v>
      </c>
    </row>
    <row r="60" spans="2:7" x14ac:dyDescent="0.3">
      <c r="B60" s="443"/>
      <c r="C60" s="443"/>
      <c r="D60" s="443"/>
      <c r="E60" s="283"/>
      <c r="F60" s="310" t="str">
        <f>IFERROR(VLOOKUP(E60,RC_Summary!$W$8:$X$13,2,FALSE),"-")</f>
        <v>-</v>
      </c>
      <c r="G60" s="305">
        <f>IFERROR(IF(OR('Company Details'!$C$13="General Takaful",'Company Details'!$C$13="General Insurer"),C60+D60,C60-D60)*F60,0)</f>
        <v>0</v>
      </c>
    </row>
    <row r="61" spans="2:7" x14ac:dyDescent="0.3">
      <c r="B61" s="443"/>
      <c r="C61" s="443"/>
      <c r="D61" s="443"/>
      <c r="E61" s="283"/>
      <c r="F61" s="310" t="str">
        <f>IFERROR(VLOOKUP(E61,RC_Summary!$W$8:$X$13,2,FALSE),"-")</f>
        <v>-</v>
      </c>
      <c r="G61" s="305">
        <f>IFERROR(IF(OR('Company Details'!$C$13="General Takaful",'Company Details'!$C$13="General Insurer"),C61+D61,C61-D61)*F61,0)</f>
        <v>0</v>
      </c>
    </row>
    <row r="62" spans="2:7" x14ac:dyDescent="0.3">
      <c r="B62" s="443"/>
      <c r="C62" s="443"/>
      <c r="D62" s="443"/>
      <c r="E62" s="283"/>
      <c r="F62" s="310" t="str">
        <f>IFERROR(VLOOKUP(E62,RC_Summary!$W$8:$X$13,2,FALSE),"-")</f>
        <v>-</v>
      </c>
      <c r="G62" s="305">
        <f>IFERROR(IF(OR('Company Details'!$C$13="General Takaful",'Company Details'!$C$13="General Insurer"),C62+D62,C62-D62)*F62,0)</f>
        <v>0</v>
      </c>
    </row>
    <row r="63" spans="2:7" x14ac:dyDescent="0.3">
      <c r="B63" s="443"/>
      <c r="C63" s="443"/>
      <c r="D63" s="443"/>
      <c r="E63" s="283"/>
      <c r="F63" s="310" t="str">
        <f>IFERROR(VLOOKUP(E63,RC_Summary!$W$8:$X$13,2,FALSE),"-")</f>
        <v>-</v>
      </c>
      <c r="G63" s="305">
        <f>IFERROR(IF(OR('Company Details'!$C$13="General Takaful",'Company Details'!$C$13="General Insurer"),C63+D63,C63-D63)*F63,0)</f>
        <v>0</v>
      </c>
    </row>
    <row r="64" spans="2:7" x14ac:dyDescent="0.3">
      <c r="B64" s="443"/>
      <c r="C64" s="443"/>
      <c r="D64" s="443"/>
      <c r="E64" s="283"/>
      <c r="F64" s="310" t="str">
        <f>IFERROR(VLOOKUP(E64,RC_Summary!$W$8:$X$13,2,FALSE),"-")</f>
        <v>-</v>
      </c>
      <c r="G64" s="305">
        <f>IFERROR(IF(OR('Company Details'!$C$13="General Takaful",'Company Details'!$C$13="General Insurer"),C64+D64,C64-D64)*F64,0)</f>
        <v>0</v>
      </c>
    </row>
    <row r="65" spans="2:7" x14ac:dyDescent="0.3">
      <c r="B65" s="443"/>
      <c r="C65" s="443"/>
      <c r="D65" s="443"/>
      <c r="E65" s="283"/>
      <c r="F65" s="310" t="str">
        <f>IFERROR(VLOOKUP(E65,RC_Summary!$W$8:$X$13,2,FALSE),"-")</f>
        <v>-</v>
      </c>
      <c r="G65" s="305">
        <f>IFERROR(IF(OR('Company Details'!$C$13="General Takaful",'Company Details'!$C$13="General Insurer"),C65+D65,C65-D65)*F65,0)</f>
        <v>0</v>
      </c>
    </row>
    <row r="66" spans="2:7" x14ac:dyDescent="0.3">
      <c r="B66" s="443"/>
      <c r="C66" s="443"/>
      <c r="D66" s="443"/>
      <c r="E66" s="283"/>
      <c r="F66" s="310" t="str">
        <f>IFERROR(VLOOKUP(E66,RC_Summary!$W$8:$X$13,2,FALSE),"-")</f>
        <v>-</v>
      </c>
      <c r="G66" s="305">
        <f>IFERROR(IF(OR('Company Details'!$C$13="General Takaful",'Company Details'!$C$13="General Insurer"),C66+D66,C66-D66)*F66,0)</f>
        <v>0</v>
      </c>
    </row>
    <row r="67" spans="2:7" x14ac:dyDescent="0.3">
      <c r="B67" s="443"/>
      <c r="C67" s="443"/>
      <c r="D67" s="443"/>
      <c r="E67" s="283"/>
      <c r="F67" s="310" t="str">
        <f>IFERROR(VLOOKUP(E67,RC_Summary!$W$8:$X$13,2,FALSE),"-")</f>
        <v>-</v>
      </c>
      <c r="G67" s="305">
        <f>IFERROR(IF(OR('Company Details'!$C$13="General Takaful",'Company Details'!$C$13="General Insurer"),C67+D67,C67-D67)*F67,0)</f>
        <v>0</v>
      </c>
    </row>
    <row r="68" spans="2:7" x14ac:dyDescent="0.3">
      <c r="B68" s="443"/>
      <c r="C68" s="443"/>
      <c r="D68" s="443"/>
      <c r="E68" s="283"/>
      <c r="F68" s="310" t="str">
        <f>IFERROR(VLOOKUP(E68,RC_Summary!$W$8:$X$13,2,FALSE),"-")</f>
        <v>-</v>
      </c>
      <c r="G68" s="305">
        <f>IFERROR(IF(OR('Company Details'!$C$13="General Takaful",'Company Details'!$C$13="General Insurer"),C68+D68,C68-D68)*F68,0)</f>
        <v>0</v>
      </c>
    </row>
    <row r="69" spans="2:7" x14ac:dyDescent="0.3">
      <c r="B69" s="443"/>
      <c r="C69" s="443"/>
      <c r="D69" s="443"/>
      <c r="E69" s="283"/>
      <c r="F69" s="310" t="str">
        <f>IFERROR(VLOOKUP(E69,RC_Summary!$W$8:$X$13,2,FALSE),"-")</f>
        <v>-</v>
      </c>
      <c r="G69" s="305">
        <f>IFERROR(IF(OR('Company Details'!$C$13="General Takaful",'Company Details'!$C$13="General Insurer"),C69+D69,C69-D69)*F69,0)</f>
        <v>0</v>
      </c>
    </row>
    <row r="70" spans="2:7" x14ac:dyDescent="0.3">
      <c r="B70" s="443"/>
      <c r="C70" s="443"/>
      <c r="D70" s="443"/>
      <c r="E70" s="283"/>
      <c r="F70" s="310" t="str">
        <f>IFERROR(VLOOKUP(E70,RC_Summary!$W$8:$X$13,2,FALSE),"-")</f>
        <v>-</v>
      </c>
      <c r="G70" s="305">
        <f>IFERROR(IF(OR('Company Details'!$C$13="General Takaful",'Company Details'!$C$13="General Insurer"),C70+D70,C70-D70)*F70,0)</f>
        <v>0</v>
      </c>
    </row>
    <row r="71" spans="2:7" x14ac:dyDescent="0.3">
      <c r="B71" s="443"/>
      <c r="C71" s="443"/>
      <c r="D71" s="443"/>
      <c r="E71" s="283"/>
      <c r="F71" s="310" t="str">
        <f>IFERROR(VLOOKUP(E71,RC_Summary!$W$8:$X$13,2,FALSE),"-")</f>
        <v>-</v>
      </c>
      <c r="G71" s="305">
        <f>IFERROR(IF(OR('Company Details'!$C$13="General Takaful",'Company Details'!$C$13="General Insurer"),C71+D71,C71-D71)*F71,0)</f>
        <v>0</v>
      </c>
    </row>
    <row r="72" spans="2:7" x14ac:dyDescent="0.3">
      <c r="B72" s="443"/>
      <c r="C72" s="443"/>
      <c r="D72" s="443"/>
      <c r="E72" s="283"/>
      <c r="F72" s="310" t="str">
        <f>IFERROR(VLOOKUP(E72,RC_Summary!$W$8:$X$13,2,FALSE),"-")</f>
        <v>-</v>
      </c>
      <c r="G72" s="305">
        <f>IFERROR(IF(OR('Company Details'!$C$13="General Takaful",'Company Details'!$C$13="General Insurer"),C72+D72,C72-D72)*F72,0)</f>
        <v>0</v>
      </c>
    </row>
    <row r="73" spans="2:7" x14ac:dyDescent="0.3">
      <c r="B73" s="443"/>
      <c r="C73" s="443"/>
      <c r="D73" s="443"/>
      <c r="E73" s="283"/>
      <c r="F73" s="310" t="str">
        <f>IFERROR(VLOOKUP(E73,RC_Summary!$W$8:$X$13,2,FALSE),"-")</f>
        <v>-</v>
      </c>
      <c r="G73" s="305">
        <f>IFERROR(IF(OR('Company Details'!$C$13="General Takaful",'Company Details'!$C$13="General Insurer"),C73+D73,C73-D73)*F73,0)</f>
        <v>0</v>
      </c>
    </row>
    <row r="74" spans="2:7" x14ac:dyDescent="0.3">
      <c r="B74" s="443"/>
      <c r="C74" s="443"/>
      <c r="D74" s="443"/>
      <c r="E74" s="283"/>
      <c r="F74" s="310" t="str">
        <f>IFERROR(VLOOKUP(E74,RC_Summary!$W$8:$X$13,2,FALSE),"-")</f>
        <v>-</v>
      </c>
      <c r="G74" s="305">
        <f>IFERROR(IF(OR('Company Details'!$C$13="General Takaful",'Company Details'!$C$13="General Insurer"),C74+D74,C74-D74)*F74,0)</f>
        <v>0</v>
      </c>
    </row>
    <row r="75" spans="2:7" x14ac:dyDescent="0.3">
      <c r="B75" s="443"/>
      <c r="C75" s="443"/>
      <c r="D75" s="443"/>
      <c r="E75" s="283"/>
      <c r="F75" s="310" t="str">
        <f>IFERROR(VLOOKUP(E75,RC_Summary!$W$8:$X$13,2,FALSE),"-")</f>
        <v>-</v>
      </c>
      <c r="G75" s="305">
        <f>IFERROR(IF(OR('Company Details'!$C$13="General Takaful",'Company Details'!$C$13="General Insurer"),C75+D75,C75-D75)*F75,0)</f>
        <v>0</v>
      </c>
    </row>
    <row r="76" spans="2:7" x14ac:dyDescent="0.3">
      <c r="B76" s="443"/>
      <c r="C76" s="443"/>
      <c r="D76" s="443"/>
      <c r="E76" s="283"/>
      <c r="F76" s="310" t="str">
        <f>IFERROR(VLOOKUP(E76,RC_Summary!$W$8:$X$13,2,FALSE),"-")</f>
        <v>-</v>
      </c>
      <c r="G76" s="305">
        <f>IFERROR(IF(OR('Company Details'!$C$13="General Takaful",'Company Details'!$C$13="General Insurer"),C76+D76,C76-D76)*F76,0)</f>
        <v>0</v>
      </c>
    </row>
    <row r="77" spans="2:7" x14ac:dyDescent="0.3">
      <c r="B77" s="443"/>
      <c r="C77" s="443"/>
      <c r="D77" s="443"/>
      <c r="E77" s="283"/>
      <c r="F77" s="310" t="str">
        <f>IFERROR(VLOOKUP(E77,RC_Summary!$W$8:$X$13,2,FALSE),"-")</f>
        <v>-</v>
      </c>
      <c r="G77" s="305">
        <f>IFERROR(IF(OR('Company Details'!$C$13="General Takaful",'Company Details'!$C$13="General Insurer"),C77+D77,C77-D77)*F77,0)</f>
        <v>0</v>
      </c>
    </row>
    <row r="78" spans="2:7" x14ac:dyDescent="0.3">
      <c r="B78" s="443"/>
      <c r="C78" s="443"/>
      <c r="D78" s="443"/>
      <c r="E78" s="283"/>
      <c r="F78" s="310" t="str">
        <f>IFERROR(VLOOKUP(E78,RC_Summary!$W$8:$X$13,2,FALSE),"-")</f>
        <v>-</v>
      </c>
      <c r="G78" s="305">
        <f>IFERROR(IF(OR('Company Details'!$C$13="General Takaful",'Company Details'!$C$13="General Insurer"),C78+D78,C78-D78)*F78,0)</f>
        <v>0</v>
      </c>
    </row>
    <row r="79" spans="2:7" x14ac:dyDescent="0.3">
      <c r="B79" s="443"/>
      <c r="C79" s="443"/>
      <c r="D79" s="443"/>
      <c r="E79" s="283"/>
      <c r="F79" s="310" t="str">
        <f>IFERROR(VLOOKUP(E79,RC_Summary!$W$8:$X$13,2,FALSE),"-")</f>
        <v>-</v>
      </c>
      <c r="G79" s="305">
        <f>IFERROR(IF(OR('Company Details'!$C$13="General Takaful",'Company Details'!$C$13="General Insurer"),C79+D79,C79-D79)*F79,0)</f>
        <v>0</v>
      </c>
    </row>
    <row r="80" spans="2:7" x14ac:dyDescent="0.3">
      <c r="B80" s="443"/>
      <c r="C80" s="443"/>
      <c r="D80" s="443"/>
      <c r="E80" s="283"/>
      <c r="F80" s="310" t="str">
        <f>IFERROR(VLOOKUP(E80,RC_Summary!$W$8:$X$13,2,FALSE),"-")</f>
        <v>-</v>
      </c>
      <c r="G80" s="305">
        <f>IFERROR(IF(OR('Company Details'!$C$13="General Takaful",'Company Details'!$C$13="General Insurer"),C80+D80,C80-D80)*F80,0)</f>
        <v>0</v>
      </c>
    </row>
    <row r="81" spans="2:7" x14ac:dyDescent="0.3">
      <c r="B81" s="443"/>
      <c r="C81" s="443"/>
      <c r="D81" s="443"/>
      <c r="E81" s="283"/>
      <c r="F81" s="310" t="str">
        <f>IFERROR(VLOOKUP(E81,RC_Summary!$W$8:$X$13,2,FALSE),"-")</f>
        <v>-</v>
      </c>
      <c r="G81" s="305">
        <f>IFERROR(IF(OR('Company Details'!$C$13="General Takaful",'Company Details'!$C$13="General Insurer"),C81+D81,C81-D81)*F81,0)</f>
        <v>0</v>
      </c>
    </row>
    <row r="82" spans="2:7" x14ac:dyDescent="0.3">
      <c r="B82" s="443"/>
      <c r="C82" s="443"/>
      <c r="D82" s="443"/>
      <c r="E82" s="283"/>
      <c r="F82" s="310" t="str">
        <f>IFERROR(VLOOKUP(E82,RC_Summary!$W$8:$X$13,2,FALSE),"-")</f>
        <v>-</v>
      </c>
      <c r="G82" s="305">
        <f>IFERROR(IF(OR('Company Details'!$C$13="General Takaful",'Company Details'!$C$13="General Insurer"),C82+D82,C82-D82)*F82,0)</f>
        <v>0</v>
      </c>
    </row>
    <row r="83" spans="2:7" x14ac:dyDescent="0.3">
      <c r="B83" s="443"/>
      <c r="C83" s="443"/>
      <c r="D83" s="443"/>
      <c r="E83" s="283"/>
      <c r="F83" s="310" t="str">
        <f>IFERROR(VLOOKUP(E83,RC_Summary!$W$8:$X$13,2,FALSE),"-")</f>
        <v>-</v>
      </c>
      <c r="G83" s="305">
        <f>IFERROR(IF(OR('Company Details'!$C$13="General Takaful",'Company Details'!$C$13="General Insurer"),C83+D83,C83-D83)*F83,0)</f>
        <v>0</v>
      </c>
    </row>
    <row r="84" spans="2:7" x14ac:dyDescent="0.3">
      <c r="B84" s="443"/>
      <c r="C84" s="443"/>
      <c r="D84" s="443"/>
      <c r="E84" s="283"/>
      <c r="F84" s="310" t="str">
        <f>IFERROR(VLOOKUP(E84,RC_Summary!$W$8:$X$13,2,FALSE),"-")</f>
        <v>-</v>
      </c>
      <c r="G84" s="305">
        <f>IFERROR(IF(OR('Company Details'!$C$13="General Takaful",'Company Details'!$C$13="General Insurer"),C84+D84,C84-D84)*F84,0)</f>
        <v>0</v>
      </c>
    </row>
    <row r="85" spans="2:7" x14ac:dyDescent="0.3">
      <c r="B85" s="443"/>
      <c r="C85" s="443"/>
      <c r="D85" s="443"/>
      <c r="E85" s="283"/>
      <c r="F85" s="310" t="str">
        <f>IFERROR(VLOOKUP(E85,RC_Summary!$W$8:$X$13,2,FALSE),"-")</f>
        <v>-</v>
      </c>
      <c r="G85" s="305">
        <f>IFERROR(IF(OR('Company Details'!$C$13="General Takaful",'Company Details'!$C$13="General Insurer"),C85+D85,C85-D85)*F85,0)</f>
        <v>0</v>
      </c>
    </row>
    <row r="86" spans="2:7" x14ac:dyDescent="0.3">
      <c r="B86" s="443"/>
      <c r="C86" s="443"/>
      <c r="D86" s="443"/>
      <c r="E86" s="283"/>
      <c r="F86" s="310" t="str">
        <f>IFERROR(VLOOKUP(E86,RC_Summary!$W$8:$X$13,2,FALSE),"-")</f>
        <v>-</v>
      </c>
      <c r="G86" s="305">
        <f>IFERROR(IF(OR('Company Details'!$C$13="General Takaful",'Company Details'!$C$13="General Insurer"),C86+D86,C86-D86)*F86,0)</f>
        <v>0</v>
      </c>
    </row>
    <row r="87" spans="2:7" x14ac:dyDescent="0.3">
      <c r="B87" s="443"/>
      <c r="C87" s="443"/>
      <c r="D87" s="443"/>
      <c r="E87" s="283"/>
      <c r="F87" s="310" t="str">
        <f>IFERROR(VLOOKUP(E87,RC_Summary!$W$8:$X$13,2,FALSE),"-")</f>
        <v>-</v>
      </c>
      <c r="G87" s="305">
        <f>IFERROR(IF(OR('Company Details'!$C$13="General Takaful",'Company Details'!$C$13="General Insurer"),C87+D87,C87-D87)*F87,0)</f>
        <v>0</v>
      </c>
    </row>
    <row r="88" spans="2:7" x14ac:dyDescent="0.3">
      <c r="B88" s="443"/>
      <c r="C88" s="443"/>
      <c r="D88" s="443"/>
      <c r="E88" s="283"/>
      <c r="F88" s="310" t="str">
        <f>IFERROR(VLOOKUP(E88,RC_Summary!$W$8:$X$13,2,FALSE),"-")</f>
        <v>-</v>
      </c>
      <c r="G88" s="305">
        <f>IFERROR(IF(OR('Company Details'!$C$13="General Takaful",'Company Details'!$C$13="General Insurer"),C88+D88,C88-D88)*F88,0)</f>
        <v>0</v>
      </c>
    </row>
    <row r="89" spans="2:7" x14ac:dyDescent="0.3">
      <c r="B89" s="443"/>
      <c r="C89" s="443"/>
      <c r="D89" s="443"/>
      <c r="E89" s="283"/>
      <c r="F89" s="310" t="str">
        <f>IFERROR(VLOOKUP(E89,RC_Summary!$W$8:$X$13,2,FALSE),"-")</f>
        <v>-</v>
      </c>
      <c r="G89" s="305">
        <f>IFERROR(IF(OR('Company Details'!$C$13="General Takaful",'Company Details'!$C$13="General Insurer"),C89+D89,C89-D89)*F89,0)</f>
        <v>0</v>
      </c>
    </row>
    <row r="90" spans="2:7" x14ac:dyDescent="0.3">
      <c r="B90" s="443"/>
      <c r="C90" s="443"/>
      <c r="D90" s="443"/>
      <c r="E90" s="283"/>
      <c r="F90" s="310" t="str">
        <f>IFERROR(VLOOKUP(E90,RC_Summary!$W$8:$X$13,2,FALSE),"-")</f>
        <v>-</v>
      </c>
      <c r="G90" s="305">
        <f>IFERROR(IF(OR('Company Details'!$C$13="General Takaful",'Company Details'!$C$13="General Insurer"),C90+D90,C90-D90)*F90,0)</f>
        <v>0</v>
      </c>
    </row>
    <row r="91" spans="2:7" x14ac:dyDescent="0.3">
      <c r="B91" s="443"/>
      <c r="C91" s="443"/>
      <c r="D91" s="443"/>
      <c r="E91" s="283"/>
      <c r="F91" s="310" t="str">
        <f>IFERROR(VLOOKUP(E91,RC_Summary!$W$8:$X$13,2,FALSE),"-")</f>
        <v>-</v>
      </c>
      <c r="G91" s="305">
        <f>IFERROR(IF(OR('Company Details'!$C$13="General Takaful",'Company Details'!$C$13="General Insurer"),C91+D91,C91-D91)*F91,0)</f>
        <v>0</v>
      </c>
    </row>
    <row r="92" spans="2:7" x14ac:dyDescent="0.3">
      <c r="B92" s="443"/>
      <c r="C92" s="443"/>
      <c r="D92" s="443"/>
      <c r="E92" s="283"/>
      <c r="F92" s="310" t="str">
        <f>IFERROR(VLOOKUP(E92,RC_Summary!$W$8:$X$13,2,FALSE),"-")</f>
        <v>-</v>
      </c>
      <c r="G92" s="305">
        <f>IFERROR(IF(OR('Company Details'!$C$13="General Takaful",'Company Details'!$C$13="General Insurer"),C92+D92,C92-D92)*F92,0)</f>
        <v>0</v>
      </c>
    </row>
    <row r="93" spans="2:7" x14ac:dyDescent="0.3">
      <c r="B93" s="443"/>
      <c r="C93" s="443"/>
      <c r="D93" s="443"/>
      <c r="E93" s="283"/>
      <c r="F93" s="310" t="str">
        <f>IFERROR(VLOOKUP(E93,RC_Summary!$W$8:$X$13,2,FALSE),"-")</f>
        <v>-</v>
      </c>
      <c r="G93" s="305">
        <f>IFERROR(IF(OR('Company Details'!$C$13="General Takaful",'Company Details'!$C$13="General Insurer"),C93+D93,C93-D93)*F93,0)</f>
        <v>0</v>
      </c>
    </row>
    <row r="94" spans="2:7" x14ac:dyDescent="0.3">
      <c r="B94" s="443"/>
      <c r="C94" s="443"/>
      <c r="D94" s="443"/>
      <c r="E94" s="283"/>
      <c r="F94" s="310" t="str">
        <f>IFERROR(VLOOKUP(E94,RC_Summary!$W$8:$X$13,2,FALSE),"-")</f>
        <v>-</v>
      </c>
      <c r="G94" s="305">
        <f>IFERROR(IF(OR('Company Details'!$C$13="General Takaful",'Company Details'!$C$13="General Insurer"),C94+D94,C94-D94)*F94,0)</f>
        <v>0</v>
      </c>
    </row>
    <row r="95" spans="2:7" x14ac:dyDescent="0.3">
      <c r="B95" s="443"/>
      <c r="C95" s="443"/>
      <c r="D95" s="443"/>
      <c r="E95" s="283"/>
      <c r="F95" s="310" t="str">
        <f>IFERROR(VLOOKUP(E95,RC_Summary!$W$8:$X$13,2,FALSE),"-")</f>
        <v>-</v>
      </c>
      <c r="G95" s="305">
        <f>IFERROR(IF(OR('Company Details'!$C$13="General Takaful",'Company Details'!$C$13="General Insurer"),C95+D95,C95-D95)*F95,0)</f>
        <v>0</v>
      </c>
    </row>
    <row r="96" spans="2:7" x14ac:dyDescent="0.3">
      <c r="B96" s="443"/>
      <c r="C96" s="443"/>
      <c r="D96" s="443"/>
      <c r="E96" s="283"/>
      <c r="F96" s="310" t="str">
        <f>IFERROR(VLOOKUP(E96,RC_Summary!$W$8:$X$13,2,FALSE),"-")</f>
        <v>-</v>
      </c>
      <c r="G96" s="305">
        <f>IFERROR(IF(OR('Company Details'!$C$13="General Takaful",'Company Details'!$C$13="General Insurer"),C96+D96,C96-D96)*F96,0)</f>
        <v>0</v>
      </c>
    </row>
    <row r="97" spans="2:7" x14ac:dyDescent="0.3">
      <c r="B97" s="443"/>
      <c r="C97" s="443"/>
      <c r="D97" s="443"/>
      <c r="E97" s="283"/>
      <c r="F97" s="310" t="str">
        <f>IFERROR(VLOOKUP(E97,RC_Summary!$W$8:$X$13,2,FALSE),"-")</f>
        <v>-</v>
      </c>
      <c r="G97" s="305">
        <f>IFERROR(IF(OR('Company Details'!$C$13="General Takaful",'Company Details'!$C$13="General Insurer"),C97+D97,C97-D97)*F97,0)</f>
        <v>0</v>
      </c>
    </row>
    <row r="98" spans="2:7" x14ac:dyDescent="0.3">
      <c r="B98" s="443"/>
      <c r="C98" s="443"/>
      <c r="D98" s="443"/>
      <c r="E98" s="283"/>
      <c r="F98" s="310" t="str">
        <f>IFERROR(VLOOKUP(E98,RC_Summary!$W$8:$X$13,2,FALSE),"-")</f>
        <v>-</v>
      </c>
      <c r="G98" s="305">
        <f>IFERROR(IF(OR('Company Details'!$C$13="General Takaful",'Company Details'!$C$13="General Insurer"),C98+D98,C98-D98)*F98,0)</f>
        <v>0</v>
      </c>
    </row>
    <row r="99" spans="2:7" x14ac:dyDescent="0.3">
      <c r="B99" s="443"/>
      <c r="C99" s="443"/>
      <c r="D99" s="443"/>
      <c r="E99" s="283"/>
      <c r="F99" s="310" t="str">
        <f>IFERROR(VLOOKUP(E99,RC_Summary!$W$8:$X$13,2,FALSE),"-")</f>
        <v>-</v>
      </c>
      <c r="G99" s="305">
        <f>IFERROR(IF(OR('Company Details'!$C$13="General Takaful",'Company Details'!$C$13="General Insurer"),C99+D99,C99-D99)*F99,0)</f>
        <v>0</v>
      </c>
    </row>
    <row r="100" spans="2:7" x14ac:dyDescent="0.3">
      <c r="B100" s="443"/>
      <c r="C100" s="443"/>
      <c r="D100" s="443"/>
      <c r="E100" s="283"/>
      <c r="F100" s="310" t="str">
        <f>IFERROR(VLOOKUP(E100,RC_Summary!$W$8:$X$13,2,FALSE),"-")</f>
        <v>-</v>
      </c>
      <c r="G100" s="305">
        <f>IFERROR(IF(OR('Company Details'!$C$13="General Takaful",'Company Details'!$C$13="General Insurer"),C100+D100,C100-D100)*F100,0)</f>
        <v>0</v>
      </c>
    </row>
    <row r="101" spans="2:7" x14ac:dyDescent="0.3">
      <c r="B101" s="443"/>
      <c r="C101" s="443"/>
      <c r="D101" s="443"/>
      <c r="E101" s="283"/>
      <c r="F101" s="310" t="str">
        <f>IFERROR(VLOOKUP(E101,RC_Summary!$W$8:$X$13,2,FALSE),"-")</f>
        <v>-</v>
      </c>
      <c r="G101" s="305">
        <f>IFERROR(IF(OR('Company Details'!$C$13="General Takaful",'Company Details'!$C$13="General Insurer"),C101+D101,C101-D101)*F101,0)</f>
        <v>0</v>
      </c>
    </row>
    <row r="102" spans="2:7" x14ac:dyDescent="0.3">
      <c r="B102" s="443"/>
      <c r="C102" s="443"/>
      <c r="D102" s="443"/>
      <c r="E102" s="283"/>
      <c r="F102" s="310" t="str">
        <f>IFERROR(VLOOKUP(E102,RC_Summary!$W$8:$X$13,2,FALSE),"-")</f>
        <v>-</v>
      </c>
      <c r="G102" s="305">
        <f>IFERROR(IF(OR('Company Details'!$C$13="General Takaful",'Company Details'!$C$13="General Insurer"),C102+D102,C102-D102)*F102,0)</f>
        <v>0</v>
      </c>
    </row>
    <row r="103" spans="2:7" x14ac:dyDescent="0.3">
      <c r="B103" s="443"/>
      <c r="C103" s="443"/>
      <c r="D103" s="443"/>
      <c r="E103" s="283"/>
      <c r="F103" s="310" t="str">
        <f>IFERROR(VLOOKUP(E103,RC_Summary!$W$8:$X$13,2,FALSE),"-")</f>
        <v>-</v>
      </c>
      <c r="G103" s="305">
        <f>IFERROR(IF(OR('Company Details'!$C$13="General Takaful",'Company Details'!$C$13="General Insurer"),C103+D103,C103-D103)*F103,0)</f>
        <v>0</v>
      </c>
    </row>
    <row r="104" spans="2:7" x14ac:dyDescent="0.3">
      <c r="B104" s="443"/>
      <c r="C104" s="443"/>
      <c r="D104" s="443"/>
      <c r="E104" s="283"/>
      <c r="F104" s="310" t="str">
        <f>IFERROR(VLOOKUP(E104,RC_Summary!$W$8:$X$13,2,FALSE),"-")</f>
        <v>-</v>
      </c>
      <c r="G104" s="305">
        <f>IFERROR(IF(OR('Company Details'!$C$13="General Takaful",'Company Details'!$C$13="General Insurer"),C104+D104,C104-D104)*F104,0)</f>
        <v>0</v>
      </c>
    </row>
    <row r="105" spans="2:7" x14ac:dyDescent="0.3">
      <c r="B105" s="443"/>
      <c r="C105" s="443"/>
      <c r="D105" s="443"/>
      <c r="E105" s="283"/>
      <c r="F105" s="310" t="str">
        <f>IFERROR(VLOOKUP(E105,RC_Summary!$W$8:$X$13,2,FALSE),"-")</f>
        <v>-</v>
      </c>
      <c r="G105" s="305">
        <f>IFERROR(IF(OR('Company Details'!$C$13="General Takaful",'Company Details'!$C$13="General Insurer"),C105+D105,C105-D105)*F105,0)</f>
        <v>0</v>
      </c>
    </row>
    <row r="106" spans="2:7" x14ac:dyDescent="0.3">
      <c r="B106" s="443"/>
      <c r="C106" s="443"/>
      <c r="D106" s="443"/>
      <c r="E106" s="283"/>
      <c r="F106" s="310" t="str">
        <f>IFERROR(VLOOKUP(E106,RC_Summary!$W$8:$X$13,2,FALSE),"-")</f>
        <v>-</v>
      </c>
      <c r="G106" s="305">
        <f>IFERROR(IF(OR('Company Details'!$C$13="General Takaful",'Company Details'!$C$13="General Insurer"),C106+D106,C106-D106)*F106,0)</f>
        <v>0</v>
      </c>
    </row>
    <row r="107" spans="2:7" x14ac:dyDescent="0.3">
      <c r="B107" s="443"/>
      <c r="C107" s="443"/>
      <c r="D107" s="443"/>
      <c r="E107" s="283"/>
      <c r="F107" s="310" t="str">
        <f>IFERROR(VLOOKUP(E107,RC_Summary!$W$8:$X$13,2,FALSE),"-")</f>
        <v>-</v>
      </c>
      <c r="G107" s="305">
        <f>IFERROR(IF(OR('Company Details'!$C$13="General Takaful",'Company Details'!$C$13="General Insurer"),C107+D107,C107-D107)*F107,0)</f>
        <v>0</v>
      </c>
    </row>
    <row r="108" spans="2:7" x14ac:dyDescent="0.3">
      <c r="B108" s="443"/>
      <c r="C108" s="443"/>
      <c r="D108" s="443"/>
      <c r="E108" s="283"/>
      <c r="F108" s="310" t="str">
        <f>IFERROR(VLOOKUP(E108,RC_Summary!$W$8:$X$13,2,FALSE),"-")</f>
        <v>-</v>
      </c>
      <c r="G108" s="305">
        <f>IFERROR(IF(OR('Company Details'!$C$13="General Takaful",'Company Details'!$C$13="General Insurer"),C108+D108,C108-D108)*F108,0)</f>
        <v>0</v>
      </c>
    </row>
    <row r="109" spans="2:7" x14ac:dyDescent="0.3">
      <c r="B109" s="443"/>
      <c r="C109" s="443"/>
      <c r="D109" s="443"/>
      <c r="E109" s="283"/>
      <c r="F109" s="310" t="str">
        <f>IFERROR(VLOOKUP(E109,RC_Summary!$W$8:$X$13,2,FALSE),"-")</f>
        <v>-</v>
      </c>
      <c r="G109" s="305">
        <f>IFERROR(IF(OR('Company Details'!$C$13="General Takaful",'Company Details'!$C$13="General Insurer"),C109+D109,C109-D109)*F109,0)</f>
        <v>0</v>
      </c>
    </row>
    <row r="110" spans="2:7" x14ac:dyDescent="0.3">
      <c r="B110" s="443"/>
      <c r="C110" s="443"/>
      <c r="D110" s="443"/>
      <c r="E110" s="283"/>
      <c r="F110" s="310" t="str">
        <f>IFERROR(VLOOKUP(E110,RC_Summary!$W$8:$X$13,2,FALSE),"-")</f>
        <v>-</v>
      </c>
      <c r="G110" s="305">
        <f>IFERROR(IF(OR('Company Details'!$C$13="General Takaful",'Company Details'!$C$13="General Insurer"),C110+D110,C110-D110)*F110,0)</f>
        <v>0</v>
      </c>
    </row>
    <row r="111" spans="2:7" x14ac:dyDescent="0.3">
      <c r="B111" s="443"/>
      <c r="C111" s="443"/>
      <c r="D111" s="443"/>
      <c r="E111" s="283"/>
      <c r="F111" s="310" t="str">
        <f>IFERROR(VLOOKUP(E111,RC_Summary!$W$8:$X$13,2,FALSE),"-")</f>
        <v>-</v>
      </c>
      <c r="G111" s="305">
        <f>IFERROR(IF(OR('Company Details'!$C$13="General Takaful",'Company Details'!$C$13="General Insurer"),C111+D111,C111-D111)*F111,0)</f>
        <v>0</v>
      </c>
    </row>
    <row r="112" spans="2:7" x14ac:dyDescent="0.3">
      <c r="B112" s="443"/>
      <c r="C112" s="443"/>
      <c r="D112" s="443"/>
      <c r="E112" s="283"/>
      <c r="F112" s="310" t="str">
        <f>IFERROR(VLOOKUP(E112,RC_Summary!$W$8:$X$13,2,FALSE),"-")</f>
        <v>-</v>
      </c>
      <c r="G112" s="305">
        <f>IFERROR(IF(OR('Company Details'!$C$13="General Takaful",'Company Details'!$C$13="General Insurer"),C112+D112,C112-D112)*F112,0)</f>
        <v>0</v>
      </c>
    </row>
    <row r="113" spans="2:7" x14ac:dyDescent="0.3">
      <c r="B113" s="443"/>
      <c r="C113" s="443"/>
      <c r="D113" s="443"/>
      <c r="E113" s="283"/>
      <c r="F113" s="310" t="str">
        <f>IFERROR(VLOOKUP(E113,RC_Summary!$W$8:$X$13,2,FALSE),"-")</f>
        <v>-</v>
      </c>
      <c r="G113" s="305">
        <f>IFERROR(IF(OR('Company Details'!$C$13="General Takaful",'Company Details'!$C$13="General Insurer"),C113+D113,C113-D113)*F113,0)</f>
        <v>0</v>
      </c>
    </row>
    <row r="114" spans="2:7" x14ac:dyDescent="0.3">
      <c r="B114" s="443"/>
      <c r="C114" s="443"/>
      <c r="D114" s="443"/>
      <c r="E114" s="283"/>
      <c r="F114" s="310" t="str">
        <f>IFERROR(VLOOKUP(E114,RC_Summary!$W$8:$X$13,2,FALSE),"-")</f>
        <v>-</v>
      </c>
      <c r="G114" s="305">
        <f>IFERROR(IF(OR('Company Details'!$C$13="General Takaful",'Company Details'!$C$13="General Insurer"),C114+D114,C114-D114)*F114,0)</f>
        <v>0</v>
      </c>
    </row>
    <row r="115" spans="2:7" x14ac:dyDescent="0.3">
      <c r="B115" s="443"/>
      <c r="C115" s="443"/>
      <c r="D115" s="443"/>
      <c r="E115" s="283"/>
      <c r="F115" s="310" t="str">
        <f>IFERROR(VLOOKUP(E115,RC_Summary!$W$8:$X$13,2,FALSE),"-")</f>
        <v>-</v>
      </c>
      <c r="G115" s="305">
        <f>IFERROR(IF(OR('Company Details'!$C$13="General Takaful",'Company Details'!$C$13="General Insurer"),C115+D115,C115-D115)*F115,0)</f>
        <v>0</v>
      </c>
    </row>
    <row r="116" spans="2:7" x14ac:dyDescent="0.3">
      <c r="B116" s="443"/>
      <c r="C116" s="443"/>
      <c r="D116" s="443"/>
      <c r="E116" s="283"/>
      <c r="F116" s="310" t="str">
        <f>IFERROR(VLOOKUP(E116,RC_Summary!$W$8:$X$13,2,FALSE),"-")</f>
        <v>-</v>
      </c>
      <c r="G116" s="305">
        <f>IFERROR(IF(OR('Company Details'!$C$13="General Takaful",'Company Details'!$C$13="General Insurer"),C116+D116,C116-D116)*F116,0)</f>
        <v>0</v>
      </c>
    </row>
    <row r="117" spans="2:7" x14ac:dyDescent="0.3">
      <c r="B117" s="443"/>
      <c r="C117" s="443"/>
      <c r="D117" s="443"/>
      <c r="E117" s="283"/>
      <c r="F117" s="310" t="str">
        <f>IFERROR(VLOOKUP(E117,RC_Summary!$W$8:$X$13,2,FALSE),"-")</f>
        <v>-</v>
      </c>
      <c r="G117" s="305">
        <f>IFERROR(IF(OR('Company Details'!$C$13="General Takaful",'Company Details'!$C$13="General Insurer"),C117+D117,C117-D117)*F117,0)</f>
        <v>0</v>
      </c>
    </row>
    <row r="118" spans="2:7" x14ac:dyDescent="0.3">
      <c r="B118" s="443"/>
      <c r="C118" s="443"/>
      <c r="D118" s="443"/>
      <c r="E118" s="283"/>
      <c r="F118" s="310" t="str">
        <f>IFERROR(VLOOKUP(E118,RC_Summary!$W$8:$X$13,2,FALSE),"-")</f>
        <v>-</v>
      </c>
      <c r="G118" s="305">
        <f>IFERROR(IF(OR('Company Details'!$C$13="General Takaful",'Company Details'!$C$13="General Insurer"),C118+D118,C118-D118)*F118,0)</f>
        <v>0</v>
      </c>
    </row>
    <row r="119" spans="2:7" x14ac:dyDescent="0.3">
      <c r="B119" s="443"/>
      <c r="C119" s="443"/>
      <c r="D119" s="443"/>
      <c r="E119" s="283"/>
      <c r="F119" s="310" t="str">
        <f>IFERROR(VLOOKUP(E119,RC_Summary!$W$8:$X$13,2,FALSE),"-")</f>
        <v>-</v>
      </c>
      <c r="G119" s="305">
        <f>IFERROR(IF(OR('Company Details'!$C$13="General Takaful",'Company Details'!$C$13="General Insurer"),C119+D119,C119-D119)*F119,0)</f>
        <v>0</v>
      </c>
    </row>
    <row r="120" spans="2:7" x14ac:dyDescent="0.3">
      <c r="B120" s="443"/>
      <c r="C120" s="443"/>
      <c r="D120" s="443"/>
      <c r="E120" s="283"/>
      <c r="F120" s="310" t="str">
        <f>IFERROR(VLOOKUP(E120,RC_Summary!$W$8:$X$13,2,FALSE),"-")</f>
        <v>-</v>
      </c>
      <c r="G120" s="305">
        <f>IFERROR(IF(OR('Company Details'!$C$13="General Takaful",'Company Details'!$C$13="General Insurer"),C120+D120,C120-D120)*F120,0)</f>
        <v>0</v>
      </c>
    </row>
    <row r="121" spans="2:7" x14ac:dyDescent="0.3">
      <c r="B121" s="443"/>
      <c r="C121" s="443"/>
      <c r="D121" s="443"/>
      <c r="E121" s="283"/>
      <c r="F121" s="310" t="str">
        <f>IFERROR(VLOOKUP(E121,RC_Summary!$W$8:$X$13,2,FALSE),"-")</f>
        <v>-</v>
      </c>
      <c r="G121" s="305">
        <f>IFERROR(IF(OR('Company Details'!$C$13="General Takaful",'Company Details'!$C$13="General Insurer"),C121+D121,C121-D121)*F121,0)</f>
        <v>0</v>
      </c>
    </row>
    <row r="122" spans="2:7" x14ac:dyDescent="0.3">
      <c r="B122" s="443"/>
      <c r="C122" s="443"/>
      <c r="D122" s="443"/>
      <c r="E122" s="283"/>
      <c r="F122" s="310" t="str">
        <f>IFERROR(VLOOKUP(E122,RC_Summary!$W$8:$X$13,2,FALSE),"-")</f>
        <v>-</v>
      </c>
      <c r="G122" s="305">
        <f>IFERROR(IF(OR('Company Details'!$C$13="General Takaful",'Company Details'!$C$13="General Insurer"),C122+D122,C122-D122)*F122,0)</f>
        <v>0</v>
      </c>
    </row>
    <row r="123" spans="2:7" x14ac:dyDescent="0.3">
      <c r="B123" s="443"/>
      <c r="C123" s="443"/>
      <c r="D123" s="443"/>
      <c r="E123" s="283"/>
      <c r="F123" s="310" t="str">
        <f>IFERROR(VLOOKUP(E123,RC_Summary!$W$8:$X$13,2,FALSE),"-")</f>
        <v>-</v>
      </c>
      <c r="G123" s="305">
        <f>IFERROR(IF(OR('Company Details'!$C$13="General Takaful",'Company Details'!$C$13="General Insurer"),C123+D123,C123-D123)*F123,0)</f>
        <v>0</v>
      </c>
    </row>
    <row r="124" spans="2:7" x14ac:dyDescent="0.3">
      <c r="B124" s="193" t="s">
        <v>305</v>
      </c>
      <c r="C124" s="305">
        <f>SUM(C57:C123)</f>
        <v>0</v>
      </c>
      <c r="D124" s="305">
        <f>SUM(D57:D123)</f>
        <v>0</v>
      </c>
      <c r="E124" s="194"/>
      <c r="F124" s="194"/>
      <c r="G124" s="305">
        <f>SUM(G57:G123)</f>
        <v>0</v>
      </c>
    </row>
  </sheetData>
  <sheetProtection algorithmName="SHA-512" hashValue="PbyplDSOSD63gQVCxOml1BfV+ZDeHn5U86I++tm2Z6jiD2W/wLu3WHzJ1q6pmfv5Cd9zW5f2Pj6OwXP6Z6M/jQ==" saltValue="audSA798ym+Oh6jOV9FU8A==" spinCount="100000" sheet="1" objects="1" scenarios="1" selectLockedCells="1"/>
  <mergeCells count="12">
    <mergeCell ref="G11:G13"/>
    <mergeCell ref="F11:F13"/>
    <mergeCell ref="F54:F56"/>
    <mergeCell ref="B11:B13"/>
    <mergeCell ref="E11:E13"/>
    <mergeCell ref="C11:C13"/>
    <mergeCell ref="D11:D13"/>
    <mergeCell ref="G54:G56"/>
    <mergeCell ref="B54:B56"/>
    <mergeCell ref="E54:E56"/>
    <mergeCell ref="C54:C56"/>
    <mergeCell ref="D54:D5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RC_Summary!$W$8:$W$13</xm:f>
          </x14:formula1>
          <xm:sqref>E14:E49 E57:E123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59999389629810485"/>
  </sheetPr>
  <dimension ref="B2:K441"/>
  <sheetViews>
    <sheetView showGridLines="0" zoomScale="80" zoomScaleNormal="80" workbookViewId="0">
      <selection activeCell="J18" sqref="J18"/>
    </sheetView>
  </sheetViews>
  <sheetFormatPr defaultColWidth="9.1796875" defaultRowHeight="13" x14ac:dyDescent="0.3"/>
  <cols>
    <col min="1" max="1" width="3.54296875" style="129" customWidth="1"/>
    <col min="2" max="2" width="12.54296875" style="129" customWidth="1"/>
    <col min="3" max="4" width="16.54296875" style="129" customWidth="1"/>
    <col min="5" max="11" width="18.54296875" style="129" customWidth="1"/>
    <col min="12" max="12" width="16.54296875" style="129" customWidth="1"/>
    <col min="13" max="19" width="18.54296875" style="129" customWidth="1"/>
    <col min="20" max="16384" width="9.1796875" style="129"/>
  </cols>
  <sheetData>
    <row r="2" spans="2:11" ht="14" x14ac:dyDescent="0.3">
      <c r="B2" s="95" t="s">
        <v>156</v>
      </c>
      <c r="C2" s="130"/>
      <c r="D2" s="130"/>
      <c r="E2" s="130"/>
    </row>
    <row r="3" spans="2:11" x14ac:dyDescent="0.3">
      <c r="B3" s="129" t="s">
        <v>503</v>
      </c>
    </row>
    <row r="5" spans="2:11" ht="14" x14ac:dyDescent="0.3">
      <c r="B5" s="117" t="s">
        <v>504</v>
      </c>
      <c r="E5" s="160" t="s">
        <v>317</v>
      </c>
      <c r="F5" s="159"/>
      <c r="G5" s="159"/>
      <c r="H5" s="159"/>
      <c r="I5" s="159"/>
    </row>
    <row r="6" spans="2:11" x14ac:dyDescent="0.3">
      <c r="B6" s="116" t="s">
        <v>135</v>
      </c>
      <c r="C6" s="311">
        <f>MIN(F27,E38)</f>
        <v>0</v>
      </c>
      <c r="E6" s="160" t="s">
        <v>505</v>
      </c>
      <c r="F6" s="159"/>
      <c r="G6" s="159"/>
      <c r="H6" s="159"/>
      <c r="I6" s="159"/>
    </row>
    <row r="7" spans="2:11" x14ac:dyDescent="0.3">
      <c r="E7" s="160" t="s">
        <v>506</v>
      </c>
      <c r="F7" s="159"/>
      <c r="G7" s="159"/>
      <c r="H7" s="159"/>
      <c r="I7" s="159"/>
    </row>
    <row r="8" spans="2:11" x14ac:dyDescent="0.3">
      <c r="E8" s="132"/>
    </row>
    <row r="9" spans="2:11" ht="15.5" x14ac:dyDescent="0.35">
      <c r="B9" s="127" t="s">
        <v>135</v>
      </c>
      <c r="E9" s="132"/>
    </row>
    <row r="10" spans="2:11" s="134" customFormat="1" x14ac:dyDescent="0.3">
      <c r="B10" s="154" t="s">
        <v>507</v>
      </c>
      <c r="C10" s="129"/>
      <c r="D10" s="129"/>
      <c r="E10" s="129"/>
      <c r="F10" s="129"/>
      <c r="G10" s="129"/>
      <c r="H10" s="129"/>
      <c r="I10" s="129"/>
      <c r="J10" s="129"/>
    </row>
    <row r="11" spans="2:11" s="134" customFormat="1" ht="12.75" customHeight="1" x14ac:dyDescent="0.3">
      <c r="B11" s="601" t="s">
        <v>33</v>
      </c>
      <c r="C11" s="601"/>
      <c r="D11" s="601"/>
      <c r="E11" s="605" t="s">
        <v>324</v>
      </c>
      <c r="F11" s="605"/>
      <c r="G11" s="605"/>
      <c r="H11" s="605"/>
      <c r="I11" s="605"/>
      <c r="J11" s="605"/>
      <c r="K11" s="605"/>
    </row>
    <row r="12" spans="2:11" s="134" customFormat="1" ht="12.75" customHeight="1" x14ac:dyDescent="0.3">
      <c r="B12" s="601"/>
      <c r="C12" s="601"/>
      <c r="D12" s="601"/>
      <c r="E12" s="605" t="s">
        <v>508</v>
      </c>
      <c r="F12" s="605" t="s">
        <v>509</v>
      </c>
      <c r="G12" s="605" t="s">
        <v>329</v>
      </c>
      <c r="H12" s="605" t="s">
        <v>328</v>
      </c>
      <c r="I12" s="605" t="s">
        <v>133</v>
      </c>
      <c r="J12" s="605" t="s">
        <v>366</v>
      </c>
      <c r="K12" s="605" t="s">
        <v>144</v>
      </c>
    </row>
    <row r="13" spans="2:11" s="134" customFormat="1" x14ac:dyDescent="0.3">
      <c r="B13" s="601"/>
      <c r="C13" s="601"/>
      <c r="D13" s="601"/>
      <c r="E13" s="605"/>
      <c r="F13" s="605"/>
      <c r="G13" s="605"/>
      <c r="H13" s="605"/>
      <c r="I13" s="605"/>
      <c r="J13" s="605"/>
      <c r="K13" s="605"/>
    </row>
    <row r="14" spans="2:11" s="134" customFormat="1" x14ac:dyDescent="0.3">
      <c r="B14" s="198" t="s">
        <v>332</v>
      </c>
      <c r="C14" s="22"/>
      <c r="D14" s="139"/>
      <c r="E14" s="389"/>
      <c r="F14" s="389"/>
      <c r="G14" s="389"/>
      <c r="H14" s="389"/>
      <c r="I14" s="389"/>
      <c r="J14" s="390"/>
      <c r="K14" s="390"/>
    </row>
    <row r="15" spans="2:11" s="134" customFormat="1" x14ac:dyDescent="0.3">
      <c r="B15" s="137" t="s">
        <v>333</v>
      </c>
      <c r="C15" s="138"/>
      <c r="D15" s="139"/>
      <c r="E15" s="443"/>
      <c r="F15" s="443"/>
      <c r="G15" s="443"/>
      <c r="H15" s="443"/>
      <c r="I15" s="443"/>
      <c r="J15" s="443"/>
      <c r="K15" s="309">
        <f>E15+F15-G15+H15+I15+J15</f>
        <v>0</v>
      </c>
    </row>
    <row r="16" spans="2:11" s="134" customFormat="1" x14ac:dyDescent="0.3">
      <c r="B16" s="137" t="s">
        <v>334</v>
      </c>
      <c r="C16" s="138"/>
      <c r="D16" s="139"/>
      <c r="E16" s="443"/>
      <c r="F16" s="443"/>
      <c r="G16" s="443"/>
      <c r="H16" s="443"/>
      <c r="I16" s="443"/>
      <c r="J16" s="443"/>
      <c r="K16" s="309">
        <f>E16+F16-G16+H16+I16+J16</f>
        <v>0</v>
      </c>
    </row>
    <row r="17" spans="2:11" s="134" customFormat="1" x14ac:dyDescent="0.3">
      <c r="B17" s="137" t="s">
        <v>335</v>
      </c>
      <c r="C17" s="138"/>
      <c r="D17" s="139"/>
      <c r="E17" s="443"/>
      <c r="F17" s="443"/>
      <c r="G17" s="443"/>
      <c r="H17" s="443"/>
      <c r="I17" s="443"/>
      <c r="J17" s="443"/>
      <c r="K17" s="309">
        <f>E17+F17-G17+H17+I17+J17</f>
        <v>0</v>
      </c>
    </row>
    <row r="18" spans="2:11" s="134" customFormat="1" x14ac:dyDescent="0.3">
      <c r="B18" s="137" t="s">
        <v>336</v>
      </c>
      <c r="C18" s="138"/>
      <c r="D18" s="139"/>
      <c r="E18" s="443"/>
      <c r="F18" s="443"/>
      <c r="G18" s="443"/>
      <c r="H18" s="443"/>
      <c r="I18" s="443"/>
      <c r="J18" s="443"/>
      <c r="K18" s="309">
        <f>E18+F18-G18+H18+I18+J18</f>
        <v>0</v>
      </c>
    </row>
    <row r="19" spans="2:11" s="134" customFormat="1" x14ac:dyDescent="0.3">
      <c r="B19" s="137" t="s">
        <v>304</v>
      </c>
      <c r="C19" s="138"/>
      <c r="D19" s="139"/>
      <c r="E19" s="443"/>
      <c r="F19" s="443"/>
      <c r="G19" s="443"/>
      <c r="H19" s="443"/>
      <c r="I19" s="443"/>
      <c r="J19" s="443"/>
      <c r="K19" s="309">
        <f>E19+F19-G19+H19+I19+J19</f>
        <v>0</v>
      </c>
    </row>
    <row r="20" spans="2:11" s="134" customFormat="1" x14ac:dyDescent="0.3">
      <c r="B20" s="195" t="s">
        <v>510</v>
      </c>
      <c r="C20" s="196"/>
      <c r="D20" s="197"/>
      <c r="E20" s="309">
        <f t="shared" ref="E20:K20" si="0">SUM(E15:E19)</f>
        <v>0</v>
      </c>
      <c r="F20" s="309">
        <f t="shared" si="0"/>
        <v>0</v>
      </c>
      <c r="G20" s="309">
        <f t="shared" si="0"/>
        <v>0</v>
      </c>
      <c r="H20" s="309">
        <f t="shared" si="0"/>
        <v>0</v>
      </c>
      <c r="I20" s="309">
        <f t="shared" si="0"/>
        <v>0</v>
      </c>
      <c r="J20" s="309">
        <f t="shared" si="0"/>
        <v>0</v>
      </c>
      <c r="K20" s="309">
        <f t="shared" si="0"/>
        <v>0</v>
      </c>
    </row>
    <row r="21" spans="2:11" s="134" customFormat="1" x14ac:dyDescent="0.3">
      <c r="B21" s="198" t="s">
        <v>337</v>
      </c>
      <c r="C21" s="138"/>
      <c r="D21" s="139"/>
      <c r="E21" s="289"/>
      <c r="F21" s="289"/>
      <c r="G21" s="289"/>
      <c r="H21" s="289"/>
      <c r="I21" s="289"/>
      <c r="J21" s="289"/>
      <c r="K21" s="289"/>
    </row>
    <row r="22" spans="2:11" s="134" customFormat="1" x14ac:dyDescent="0.3">
      <c r="B22" s="137" t="s">
        <v>336</v>
      </c>
      <c r="C22" s="138"/>
      <c r="D22" s="139"/>
      <c r="E22" s="443"/>
      <c r="F22" s="443"/>
      <c r="G22" s="443"/>
      <c r="H22" s="443"/>
      <c r="I22" s="443"/>
      <c r="J22" s="443"/>
      <c r="K22" s="309">
        <f>E22+F22-G22+H22+I22+J22</f>
        <v>0</v>
      </c>
    </row>
    <row r="23" spans="2:11" s="134" customFormat="1" x14ac:dyDescent="0.3">
      <c r="B23" s="137" t="s">
        <v>338</v>
      </c>
      <c r="C23" s="138"/>
      <c r="D23" s="139"/>
      <c r="E23" s="443"/>
      <c r="F23" s="443"/>
      <c r="G23" s="443"/>
      <c r="H23" s="443"/>
      <c r="I23" s="443"/>
      <c r="J23" s="443"/>
      <c r="K23" s="309">
        <f>E23+F23-G23+H23+I23+J23</f>
        <v>0</v>
      </c>
    </row>
    <row r="24" spans="2:11" s="134" customFormat="1" x14ac:dyDescent="0.3">
      <c r="B24" s="137" t="s">
        <v>304</v>
      </c>
      <c r="C24" s="138"/>
      <c r="D24" s="139"/>
      <c r="E24" s="443"/>
      <c r="F24" s="443"/>
      <c r="G24" s="443"/>
      <c r="H24" s="443"/>
      <c r="I24" s="443"/>
      <c r="J24" s="443"/>
      <c r="K24" s="309">
        <f>E24+F24-G24+H24+I24+J24</f>
        <v>0</v>
      </c>
    </row>
    <row r="25" spans="2:11" s="134" customFormat="1" x14ac:dyDescent="0.3">
      <c r="B25" s="195" t="s">
        <v>510</v>
      </c>
      <c r="C25" s="196"/>
      <c r="D25" s="197"/>
      <c r="E25" s="309">
        <f>SUM(E22:E24)</f>
        <v>0</v>
      </c>
      <c r="F25" s="309">
        <f t="shared" ref="F25:K25" si="1">SUM(F22:F24)</f>
        <v>0</v>
      </c>
      <c r="G25" s="309">
        <f t="shared" si="1"/>
        <v>0</v>
      </c>
      <c r="H25" s="309">
        <f t="shared" si="1"/>
        <v>0</v>
      </c>
      <c r="I25" s="309">
        <f t="shared" si="1"/>
        <v>0</v>
      </c>
      <c r="J25" s="309">
        <f t="shared" si="1"/>
        <v>0</v>
      </c>
      <c r="K25" s="309">
        <f t="shared" si="1"/>
        <v>0</v>
      </c>
    </row>
    <row r="26" spans="2:11" s="134" customFormat="1" x14ac:dyDescent="0.3">
      <c r="B26" s="199" t="s">
        <v>339</v>
      </c>
      <c r="C26" s="196"/>
      <c r="D26" s="197"/>
      <c r="E26" s="443"/>
      <c r="F26" s="443"/>
      <c r="G26" s="443"/>
      <c r="H26" s="443"/>
      <c r="I26" s="443"/>
      <c r="J26" s="443"/>
      <c r="K26" s="309">
        <f>E26+F26-G26+H26+I26+J26</f>
        <v>0</v>
      </c>
    </row>
    <row r="27" spans="2:11" s="152" customFormat="1" x14ac:dyDescent="0.3">
      <c r="B27" s="200" t="s">
        <v>340</v>
      </c>
      <c r="C27" s="201"/>
      <c r="D27" s="149"/>
      <c r="E27" s="312">
        <f>E20+E25+E26</f>
        <v>0</v>
      </c>
      <c r="F27" s="312">
        <f t="shared" ref="F27:K27" si="2">F20+F25+F26</f>
        <v>0</v>
      </c>
      <c r="G27" s="312">
        <f t="shared" si="2"/>
        <v>0</v>
      </c>
      <c r="H27" s="312">
        <f t="shared" si="2"/>
        <v>0</v>
      </c>
      <c r="I27" s="312">
        <f t="shared" si="2"/>
        <v>0</v>
      </c>
      <c r="J27" s="312">
        <f t="shared" si="2"/>
        <v>0</v>
      </c>
      <c r="K27" s="312">
        <f t="shared" si="2"/>
        <v>0</v>
      </c>
    </row>
    <row r="28" spans="2:11" s="134" customFormat="1" ht="13.5" customHeight="1" x14ac:dyDescent="0.3">
      <c r="B28" s="129"/>
      <c r="C28" s="129"/>
      <c r="D28" s="129"/>
      <c r="E28" s="129"/>
      <c r="F28" s="129"/>
      <c r="G28" s="129"/>
      <c r="H28" s="129"/>
      <c r="I28" s="129"/>
      <c r="J28" s="129"/>
    </row>
    <row r="29" spans="2:11" s="134" customFormat="1" x14ac:dyDescent="0.3">
      <c r="B29" s="154" t="s">
        <v>511</v>
      </c>
      <c r="C29" s="129"/>
      <c r="D29" s="129"/>
      <c r="E29" s="129"/>
      <c r="F29" s="129"/>
      <c r="G29" s="129"/>
      <c r="H29" s="129"/>
      <c r="I29" s="129"/>
      <c r="J29" s="129"/>
    </row>
    <row r="30" spans="2:11" s="134" customFormat="1" x14ac:dyDescent="0.3">
      <c r="B30" s="601" t="s">
        <v>33</v>
      </c>
      <c r="C30" s="601"/>
      <c r="D30" s="601"/>
      <c r="E30" s="605" t="s">
        <v>492</v>
      </c>
      <c r="F30" s="605" t="s">
        <v>512</v>
      </c>
      <c r="G30" s="605" t="s">
        <v>513</v>
      </c>
      <c r="H30" s="605" t="s">
        <v>514</v>
      </c>
      <c r="I30" s="129"/>
      <c r="J30" s="129"/>
    </row>
    <row r="31" spans="2:11" s="134" customFormat="1" ht="12.75" customHeight="1" x14ac:dyDescent="0.3">
      <c r="B31" s="601"/>
      <c r="C31" s="601"/>
      <c r="D31" s="601"/>
      <c r="E31" s="605"/>
      <c r="F31" s="605"/>
      <c r="G31" s="605"/>
      <c r="H31" s="605"/>
      <c r="I31" s="129"/>
      <c r="J31" s="129"/>
    </row>
    <row r="32" spans="2:11" s="134" customFormat="1" x14ac:dyDescent="0.3">
      <c r="B32" s="601"/>
      <c r="C32" s="601"/>
      <c r="D32" s="601"/>
      <c r="E32" s="605"/>
      <c r="F32" s="605"/>
      <c r="G32" s="605"/>
      <c r="H32" s="605"/>
      <c r="I32" s="129"/>
      <c r="J32" s="129"/>
    </row>
    <row r="33" spans="2:10" s="134" customFormat="1" x14ac:dyDescent="0.3">
      <c r="B33" s="202" t="s">
        <v>135</v>
      </c>
      <c r="C33" s="201"/>
      <c r="D33" s="149"/>
      <c r="E33" s="444"/>
      <c r="F33" s="444"/>
      <c r="G33" s="444"/>
      <c r="H33" s="322">
        <f>E33-F33-G33</f>
        <v>0</v>
      </c>
      <c r="I33" s="129"/>
      <c r="J33" s="129"/>
    </row>
    <row r="34" spans="2:10" s="134" customFormat="1" x14ac:dyDescent="0.3">
      <c r="B34" s="129"/>
      <c r="C34" s="129"/>
      <c r="D34" s="129"/>
      <c r="E34" s="129"/>
      <c r="F34" s="129"/>
      <c r="G34" s="129"/>
      <c r="H34" s="129"/>
      <c r="I34" s="129"/>
      <c r="J34" s="129"/>
    </row>
    <row r="35" spans="2:10" s="134" customFormat="1" x14ac:dyDescent="0.3">
      <c r="B35" s="154" t="s">
        <v>515</v>
      </c>
      <c r="C35" s="129"/>
      <c r="D35" s="129"/>
      <c r="E35" s="129"/>
      <c r="F35" s="129"/>
      <c r="G35" s="129"/>
      <c r="H35" s="129"/>
      <c r="I35" s="129"/>
      <c r="J35" s="129"/>
    </row>
    <row r="36" spans="2:10" s="134" customFormat="1" x14ac:dyDescent="0.3">
      <c r="B36" s="203" t="s">
        <v>516</v>
      </c>
      <c r="C36" s="144"/>
      <c r="D36" s="145"/>
      <c r="E36" s="309">
        <f>H33</f>
        <v>0</v>
      </c>
      <c r="F36" s="129"/>
      <c r="G36" s="129"/>
      <c r="H36" s="129"/>
      <c r="I36" s="129"/>
      <c r="J36" s="129"/>
    </row>
    <row r="37" spans="2:10" s="134" customFormat="1" ht="12.75" customHeight="1" x14ac:dyDescent="0.3">
      <c r="B37" s="202" t="s">
        <v>517</v>
      </c>
      <c r="C37" s="201"/>
      <c r="D37" s="149"/>
      <c r="E37" s="309">
        <f>'Market Risk (Interest Rate)'!J28</f>
        <v>0</v>
      </c>
      <c r="F37" s="129"/>
      <c r="G37" s="129"/>
      <c r="H37" s="129"/>
      <c r="I37" s="129"/>
      <c r="J37" s="129"/>
    </row>
    <row r="38" spans="2:10" s="134" customFormat="1" x14ac:dyDescent="0.3">
      <c r="B38" s="202" t="s">
        <v>518</v>
      </c>
      <c r="C38" s="201"/>
      <c r="D38" s="149"/>
      <c r="E38" s="309">
        <f>E36-E37</f>
        <v>0</v>
      </c>
      <c r="F38" s="129"/>
      <c r="G38" s="129"/>
      <c r="H38" s="129"/>
      <c r="I38" s="129"/>
      <c r="J38" s="129"/>
    </row>
    <row r="39" spans="2:10" s="134" customFormat="1" x14ac:dyDescent="0.3">
      <c r="B39" s="129"/>
      <c r="C39" s="129"/>
      <c r="D39" s="129"/>
      <c r="E39" s="129"/>
      <c r="F39" s="129"/>
      <c r="G39" s="129"/>
      <c r="H39" s="129"/>
      <c r="I39" s="129"/>
      <c r="J39" s="129"/>
    </row>
    <row r="40" spans="2:10" s="134" customFormat="1" x14ac:dyDescent="0.3">
      <c r="B40" s="129"/>
      <c r="C40" s="129"/>
      <c r="D40" s="129"/>
      <c r="E40" s="129"/>
      <c r="F40" s="129"/>
      <c r="G40" s="129"/>
      <c r="H40" s="129"/>
      <c r="I40" s="129"/>
      <c r="J40" s="129"/>
    </row>
    <row r="41" spans="2:10" s="134" customFormat="1" x14ac:dyDescent="0.3">
      <c r="B41" s="129"/>
      <c r="C41" s="129"/>
      <c r="D41" s="129"/>
      <c r="E41" s="129"/>
      <c r="F41" s="129"/>
      <c r="G41" s="129"/>
      <c r="H41" s="129"/>
      <c r="I41" s="129"/>
      <c r="J41" s="129"/>
    </row>
    <row r="42" spans="2:10" s="134" customFormat="1" x14ac:dyDescent="0.3">
      <c r="B42" s="129"/>
      <c r="C42" s="129"/>
      <c r="D42" s="129"/>
      <c r="E42" s="129"/>
      <c r="F42" s="129"/>
      <c r="G42" s="129"/>
      <c r="H42" s="129"/>
      <c r="I42" s="129"/>
      <c r="J42" s="129"/>
    </row>
    <row r="43" spans="2:10" s="134" customFormat="1" x14ac:dyDescent="0.3">
      <c r="B43" s="129"/>
      <c r="C43" s="129"/>
      <c r="D43" s="129"/>
      <c r="E43" s="129"/>
      <c r="F43" s="129"/>
      <c r="G43" s="129"/>
      <c r="H43" s="129"/>
      <c r="I43" s="129"/>
      <c r="J43" s="129"/>
    </row>
    <row r="44" spans="2:10" s="134" customFormat="1" x14ac:dyDescent="0.3">
      <c r="B44" s="129"/>
      <c r="C44" s="129"/>
      <c r="D44" s="129"/>
      <c r="E44" s="129"/>
      <c r="F44" s="129"/>
      <c r="G44" s="129"/>
      <c r="H44" s="129"/>
      <c r="I44" s="129"/>
      <c r="J44" s="129"/>
    </row>
    <row r="45" spans="2:10" s="134" customFormat="1" x14ac:dyDescent="0.3">
      <c r="B45" s="129"/>
      <c r="C45" s="129"/>
      <c r="D45" s="129"/>
      <c r="E45" s="129"/>
      <c r="F45" s="129"/>
      <c r="G45" s="129"/>
      <c r="H45" s="129"/>
      <c r="I45" s="129"/>
      <c r="J45" s="129"/>
    </row>
    <row r="46" spans="2:10" s="134" customFormat="1" x14ac:dyDescent="0.3">
      <c r="B46" s="129"/>
      <c r="C46" s="129"/>
      <c r="D46" s="129"/>
      <c r="E46" s="129"/>
      <c r="F46" s="129"/>
      <c r="G46" s="129"/>
      <c r="H46" s="129"/>
      <c r="I46" s="129"/>
      <c r="J46" s="129"/>
    </row>
    <row r="47" spans="2:10" s="134" customFormat="1" x14ac:dyDescent="0.3">
      <c r="B47" s="129"/>
      <c r="C47" s="129"/>
      <c r="D47" s="129"/>
      <c r="E47" s="129"/>
      <c r="F47" s="129"/>
      <c r="G47" s="129"/>
      <c r="H47" s="129"/>
      <c r="I47" s="129"/>
      <c r="J47" s="129"/>
    </row>
    <row r="48" spans="2:10" s="134" customFormat="1" x14ac:dyDescent="0.3">
      <c r="B48" s="129"/>
      <c r="C48" s="129"/>
      <c r="D48" s="129"/>
      <c r="E48" s="129"/>
      <c r="F48" s="129"/>
      <c r="G48" s="129"/>
      <c r="H48" s="129"/>
      <c r="I48" s="129"/>
      <c r="J48" s="129"/>
    </row>
    <row r="49" spans="2:10" s="134" customFormat="1" x14ac:dyDescent="0.3">
      <c r="B49" s="129"/>
      <c r="C49" s="129"/>
      <c r="D49" s="129"/>
      <c r="E49" s="129"/>
      <c r="F49" s="129"/>
      <c r="G49" s="129"/>
      <c r="H49" s="129"/>
      <c r="I49" s="129"/>
      <c r="J49" s="129"/>
    </row>
    <row r="50" spans="2:10" s="134" customFormat="1" x14ac:dyDescent="0.3">
      <c r="B50" s="129"/>
      <c r="C50" s="129"/>
      <c r="D50" s="129"/>
      <c r="E50" s="129"/>
      <c r="F50" s="129"/>
      <c r="G50" s="129"/>
      <c r="H50" s="129"/>
      <c r="I50" s="129"/>
      <c r="J50" s="129"/>
    </row>
    <row r="51" spans="2:10" s="134" customFormat="1" x14ac:dyDescent="0.3">
      <c r="B51" s="129"/>
      <c r="C51" s="129"/>
      <c r="D51" s="129"/>
      <c r="E51" s="129"/>
      <c r="F51" s="129"/>
      <c r="G51" s="129"/>
      <c r="H51" s="129"/>
      <c r="I51" s="129"/>
      <c r="J51" s="129"/>
    </row>
    <row r="52" spans="2:10" s="134" customFormat="1" x14ac:dyDescent="0.3">
      <c r="B52" s="129"/>
      <c r="C52" s="129"/>
      <c r="D52" s="129"/>
      <c r="E52" s="129"/>
      <c r="F52" s="129"/>
      <c r="G52" s="129"/>
      <c r="H52" s="129"/>
      <c r="I52" s="129"/>
      <c r="J52" s="129"/>
    </row>
    <row r="53" spans="2:10" s="134" customFormat="1" x14ac:dyDescent="0.3">
      <c r="B53" s="129"/>
      <c r="C53" s="129"/>
      <c r="D53" s="129"/>
      <c r="E53" s="129"/>
      <c r="F53" s="129"/>
      <c r="G53" s="129"/>
      <c r="H53" s="129"/>
      <c r="I53" s="129"/>
      <c r="J53" s="129"/>
    </row>
    <row r="54" spans="2:10" s="134" customFormat="1" x14ac:dyDescent="0.3">
      <c r="B54" s="129"/>
      <c r="C54" s="129"/>
      <c r="D54" s="129"/>
      <c r="E54" s="129"/>
      <c r="F54" s="129"/>
      <c r="G54" s="129"/>
      <c r="H54" s="129"/>
      <c r="I54" s="129"/>
      <c r="J54" s="129"/>
    </row>
    <row r="55" spans="2:10" s="134" customFormat="1" x14ac:dyDescent="0.3">
      <c r="B55" s="129"/>
      <c r="C55" s="129"/>
      <c r="D55" s="129"/>
      <c r="E55" s="129"/>
      <c r="F55" s="129"/>
      <c r="G55" s="129"/>
      <c r="H55" s="129"/>
      <c r="I55" s="129"/>
      <c r="J55" s="129"/>
    </row>
    <row r="56" spans="2:10" s="134" customFormat="1" ht="12.75" customHeight="1" x14ac:dyDescent="0.3">
      <c r="B56" s="129"/>
      <c r="C56" s="129"/>
      <c r="D56" s="129"/>
      <c r="E56" s="129"/>
      <c r="F56" s="129"/>
      <c r="G56" s="129"/>
      <c r="H56" s="129"/>
      <c r="I56" s="129"/>
      <c r="J56" s="129"/>
    </row>
    <row r="57" spans="2:10" s="134" customFormat="1" x14ac:dyDescent="0.3">
      <c r="B57" s="129"/>
      <c r="C57" s="129"/>
      <c r="D57" s="129"/>
      <c r="E57" s="129"/>
      <c r="F57" s="129"/>
      <c r="G57" s="129"/>
      <c r="H57" s="129"/>
      <c r="I57" s="129"/>
      <c r="J57" s="129"/>
    </row>
    <row r="58" spans="2:10" s="134" customFormat="1" x14ac:dyDescent="0.3">
      <c r="B58" s="129"/>
      <c r="C58" s="129"/>
      <c r="D58" s="129"/>
      <c r="E58" s="129"/>
      <c r="F58" s="129"/>
      <c r="G58" s="129"/>
      <c r="H58" s="129"/>
      <c r="I58" s="129"/>
      <c r="J58" s="129"/>
    </row>
    <row r="59" spans="2:10" s="152" customFormat="1" x14ac:dyDescent="0.3">
      <c r="B59" s="129"/>
      <c r="C59" s="129"/>
      <c r="D59" s="129"/>
      <c r="E59" s="129"/>
      <c r="F59" s="129"/>
      <c r="G59" s="129"/>
      <c r="H59" s="129"/>
      <c r="I59" s="129"/>
      <c r="J59" s="129"/>
    </row>
    <row r="60" spans="2:10" s="134" customFormat="1" ht="13.5" customHeight="1" x14ac:dyDescent="0.3">
      <c r="B60" s="129"/>
      <c r="C60" s="129"/>
      <c r="D60" s="129"/>
      <c r="E60" s="129"/>
      <c r="F60" s="129"/>
      <c r="G60" s="129"/>
      <c r="H60" s="129"/>
      <c r="I60" s="129"/>
      <c r="J60" s="129"/>
    </row>
    <row r="61" spans="2:10" s="134" customFormat="1" x14ac:dyDescent="0.3">
      <c r="B61" s="129"/>
      <c r="C61" s="129"/>
      <c r="D61" s="129"/>
      <c r="E61" s="129"/>
      <c r="F61" s="129"/>
      <c r="G61" s="129"/>
      <c r="H61" s="129"/>
      <c r="I61" s="129"/>
      <c r="J61" s="129"/>
    </row>
    <row r="62" spans="2:10" s="134" customFormat="1" x14ac:dyDescent="0.3">
      <c r="B62" s="129"/>
      <c r="C62" s="129"/>
      <c r="D62" s="129"/>
      <c r="E62" s="129"/>
      <c r="F62" s="129"/>
      <c r="G62" s="129"/>
      <c r="H62" s="129"/>
      <c r="I62" s="129"/>
      <c r="J62" s="129"/>
    </row>
    <row r="63" spans="2:10" s="134" customFormat="1" x14ac:dyDescent="0.3">
      <c r="B63" s="129"/>
      <c r="C63" s="129"/>
      <c r="D63" s="129"/>
      <c r="E63" s="129"/>
      <c r="F63" s="129"/>
      <c r="G63" s="129"/>
      <c r="H63" s="129"/>
      <c r="I63" s="129"/>
      <c r="J63" s="129"/>
    </row>
    <row r="64" spans="2:10" s="134" customFormat="1" x14ac:dyDescent="0.3">
      <c r="B64" s="129"/>
      <c r="C64" s="129"/>
      <c r="D64" s="129"/>
      <c r="E64" s="129"/>
      <c r="F64" s="129"/>
      <c r="G64" s="129"/>
      <c r="H64" s="129"/>
      <c r="I64" s="129"/>
      <c r="J64" s="129"/>
    </row>
    <row r="65" spans="2:10" s="134" customFormat="1" x14ac:dyDescent="0.3">
      <c r="B65" s="129"/>
      <c r="C65" s="129"/>
      <c r="D65" s="129"/>
      <c r="E65" s="129"/>
      <c r="F65" s="129"/>
      <c r="G65" s="129"/>
      <c r="H65" s="129"/>
      <c r="I65" s="129"/>
      <c r="J65" s="129"/>
    </row>
    <row r="66" spans="2:10" s="134" customFormat="1" x14ac:dyDescent="0.3">
      <c r="B66" s="129"/>
      <c r="C66" s="129"/>
      <c r="D66" s="129"/>
      <c r="E66" s="129"/>
      <c r="F66" s="129"/>
      <c r="G66" s="129"/>
      <c r="H66" s="129"/>
      <c r="I66" s="129"/>
      <c r="J66" s="129"/>
    </row>
    <row r="67" spans="2:10" s="134" customFormat="1" x14ac:dyDescent="0.3">
      <c r="B67" s="129"/>
      <c r="C67" s="129"/>
      <c r="D67" s="129"/>
      <c r="E67" s="129"/>
      <c r="F67" s="129"/>
      <c r="G67" s="129"/>
      <c r="H67" s="129"/>
      <c r="I67" s="129"/>
      <c r="J67" s="129"/>
    </row>
    <row r="68" spans="2:10" s="134" customFormat="1" x14ac:dyDescent="0.3">
      <c r="B68" s="129"/>
      <c r="C68" s="129"/>
      <c r="D68" s="129"/>
      <c r="E68" s="129"/>
      <c r="F68" s="129"/>
      <c r="G68" s="129"/>
      <c r="H68" s="129"/>
      <c r="I68" s="129"/>
      <c r="J68" s="129"/>
    </row>
    <row r="69" spans="2:10" s="134" customFormat="1" x14ac:dyDescent="0.3">
      <c r="B69" s="129"/>
      <c r="C69" s="129"/>
      <c r="D69" s="129"/>
      <c r="E69" s="129"/>
      <c r="F69" s="129"/>
      <c r="G69" s="129"/>
      <c r="H69" s="129"/>
      <c r="I69" s="129"/>
      <c r="J69" s="129"/>
    </row>
    <row r="70" spans="2:10" s="134" customFormat="1" x14ac:dyDescent="0.3">
      <c r="B70" s="129"/>
      <c r="C70" s="129"/>
      <c r="D70" s="129"/>
      <c r="E70" s="129"/>
      <c r="F70" s="129"/>
      <c r="G70" s="129"/>
      <c r="H70" s="129"/>
      <c r="I70" s="129"/>
    </row>
    <row r="71" spans="2:10" s="134" customFormat="1" x14ac:dyDescent="0.3">
      <c r="B71" s="129"/>
      <c r="C71" s="129"/>
      <c r="D71" s="129"/>
      <c r="E71" s="129"/>
      <c r="F71" s="129"/>
      <c r="G71" s="129"/>
      <c r="H71" s="129"/>
      <c r="I71" s="129"/>
    </row>
    <row r="72" spans="2:10" s="134" customFormat="1" x14ac:dyDescent="0.3">
      <c r="B72" s="129"/>
      <c r="C72" s="129"/>
      <c r="D72" s="129"/>
      <c r="E72" s="129"/>
      <c r="F72" s="129"/>
      <c r="G72" s="129"/>
      <c r="H72" s="129"/>
      <c r="I72" s="129"/>
    </row>
    <row r="73" spans="2:10" s="134" customFormat="1" x14ac:dyDescent="0.3">
      <c r="B73" s="129"/>
      <c r="C73" s="129"/>
      <c r="D73" s="129"/>
      <c r="E73" s="129"/>
      <c r="F73" s="129"/>
      <c r="G73" s="129"/>
      <c r="H73" s="129"/>
      <c r="I73" s="129"/>
    </row>
    <row r="74" spans="2:10" s="134" customFormat="1" x14ac:dyDescent="0.3">
      <c r="B74" s="129"/>
      <c r="C74" s="129"/>
      <c r="D74" s="129"/>
      <c r="E74" s="129"/>
      <c r="F74" s="129"/>
      <c r="G74" s="129"/>
      <c r="H74" s="129"/>
      <c r="I74" s="129"/>
    </row>
    <row r="75" spans="2:10" s="134" customFormat="1" x14ac:dyDescent="0.3">
      <c r="B75" s="129"/>
      <c r="C75" s="129"/>
      <c r="D75" s="129"/>
      <c r="E75" s="129"/>
      <c r="F75" s="129"/>
      <c r="G75" s="129"/>
      <c r="H75" s="129"/>
      <c r="I75" s="129"/>
    </row>
    <row r="76" spans="2:10" s="134" customFormat="1" x14ac:dyDescent="0.3">
      <c r="B76" s="129"/>
      <c r="C76" s="129"/>
      <c r="D76" s="129"/>
      <c r="E76" s="129"/>
      <c r="F76" s="129"/>
      <c r="G76" s="129"/>
      <c r="H76" s="129"/>
      <c r="I76" s="129"/>
    </row>
    <row r="77" spans="2:10" s="134" customFormat="1" x14ac:dyDescent="0.3">
      <c r="B77" s="129"/>
      <c r="C77" s="129"/>
      <c r="D77" s="129"/>
      <c r="E77" s="129"/>
      <c r="F77" s="129"/>
      <c r="G77" s="129"/>
      <c r="H77" s="129"/>
      <c r="I77" s="129"/>
    </row>
    <row r="78" spans="2:10" s="134" customFormat="1" x14ac:dyDescent="0.3">
      <c r="B78" s="129"/>
      <c r="C78" s="129"/>
      <c r="D78" s="129"/>
      <c r="E78" s="129"/>
      <c r="F78" s="129"/>
      <c r="G78" s="129"/>
      <c r="H78" s="129"/>
      <c r="I78" s="129"/>
    </row>
    <row r="79" spans="2:10" s="134" customFormat="1" x14ac:dyDescent="0.3">
      <c r="B79" s="129"/>
      <c r="C79" s="129"/>
      <c r="D79" s="129"/>
      <c r="E79" s="129"/>
      <c r="F79" s="129"/>
      <c r="G79" s="129"/>
      <c r="H79" s="129"/>
      <c r="I79" s="129"/>
    </row>
    <row r="80" spans="2:10" s="134" customFormat="1" x14ac:dyDescent="0.3">
      <c r="B80" s="129"/>
      <c r="C80" s="129"/>
      <c r="D80" s="129"/>
      <c r="E80" s="129"/>
      <c r="F80" s="129"/>
      <c r="G80" s="129"/>
      <c r="H80" s="129"/>
      <c r="I80" s="129"/>
    </row>
    <row r="81" spans="2:9" s="134" customFormat="1" x14ac:dyDescent="0.3">
      <c r="B81" s="129"/>
      <c r="C81" s="129"/>
      <c r="D81" s="129"/>
      <c r="E81" s="129"/>
      <c r="F81" s="129"/>
      <c r="G81" s="129"/>
      <c r="H81" s="129"/>
      <c r="I81" s="129"/>
    </row>
    <row r="82" spans="2:9" s="134" customFormat="1" x14ac:dyDescent="0.3">
      <c r="B82" s="129"/>
      <c r="C82" s="129"/>
      <c r="D82" s="129"/>
      <c r="E82" s="129"/>
      <c r="F82" s="129"/>
      <c r="G82" s="129"/>
      <c r="H82" s="129"/>
      <c r="I82" s="129"/>
    </row>
    <row r="83" spans="2:9" s="134" customFormat="1" x14ac:dyDescent="0.3">
      <c r="B83" s="129"/>
      <c r="C83" s="129"/>
      <c r="D83" s="129"/>
      <c r="E83" s="129"/>
      <c r="F83" s="129"/>
      <c r="G83" s="129"/>
      <c r="H83" s="129"/>
      <c r="I83" s="129"/>
    </row>
    <row r="84" spans="2:9" s="134" customFormat="1" x14ac:dyDescent="0.3">
      <c r="B84" s="129"/>
      <c r="C84" s="129"/>
      <c r="D84" s="129"/>
      <c r="E84" s="129"/>
      <c r="F84" s="129"/>
      <c r="G84" s="129"/>
      <c r="H84" s="129"/>
      <c r="I84" s="129"/>
    </row>
    <row r="85" spans="2:9" s="134" customFormat="1" x14ac:dyDescent="0.3">
      <c r="B85" s="129"/>
      <c r="C85" s="129"/>
      <c r="D85" s="129"/>
      <c r="E85" s="129"/>
      <c r="F85" s="129"/>
      <c r="G85" s="129"/>
      <c r="H85" s="129"/>
      <c r="I85" s="129"/>
    </row>
    <row r="86" spans="2:9" s="134" customFormat="1" x14ac:dyDescent="0.3">
      <c r="B86" s="129"/>
      <c r="C86" s="129"/>
      <c r="D86" s="129"/>
      <c r="E86" s="129"/>
      <c r="F86" s="129"/>
      <c r="G86" s="129"/>
      <c r="H86" s="129"/>
      <c r="I86" s="129"/>
    </row>
    <row r="87" spans="2:9" s="134" customFormat="1" x14ac:dyDescent="0.3">
      <c r="B87" s="129"/>
      <c r="C87" s="129"/>
      <c r="D87" s="129"/>
      <c r="E87" s="129"/>
      <c r="F87" s="129"/>
      <c r="G87" s="129"/>
      <c r="H87" s="129"/>
      <c r="I87" s="129"/>
    </row>
    <row r="88" spans="2:9" s="134" customFormat="1" x14ac:dyDescent="0.3">
      <c r="B88" s="129"/>
      <c r="C88" s="129"/>
      <c r="D88" s="129"/>
      <c r="E88" s="129"/>
      <c r="F88" s="129"/>
      <c r="G88" s="129"/>
      <c r="H88" s="129"/>
      <c r="I88" s="129"/>
    </row>
    <row r="89" spans="2:9" s="134" customFormat="1" x14ac:dyDescent="0.3"/>
    <row r="90" spans="2:9" s="134" customFormat="1" x14ac:dyDescent="0.3"/>
    <row r="91" spans="2:9" s="134" customFormat="1" x14ac:dyDescent="0.3"/>
    <row r="92" spans="2:9" s="134" customFormat="1" x14ac:dyDescent="0.3"/>
    <row r="93" spans="2:9" s="134" customFormat="1" x14ac:dyDescent="0.3"/>
    <row r="94" spans="2:9" s="134" customFormat="1" x14ac:dyDescent="0.3"/>
    <row r="95" spans="2:9" s="134" customFormat="1" x14ac:dyDescent="0.3"/>
    <row r="96" spans="2:9" s="134" customFormat="1" x14ac:dyDescent="0.3"/>
    <row r="97" s="134" customFormat="1" x14ac:dyDescent="0.3"/>
    <row r="98" s="134" customFormat="1" x14ac:dyDescent="0.3"/>
    <row r="99" s="134" customFormat="1" x14ac:dyDescent="0.3"/>
    <row r="100" s="134" customFormat="1" x14ac:dyDescent="0.3"/>
    <row r="101" s="134" customFormat="1" x14ac:dyDescent="0.3"/>
    <row r="102" s="134" customFormat="1" x14ac:dyDescent="0.3"/>
    <row r="103" s="134" customFormat="1" x14ac:dyDescent="0.3"/>
    <row r="104" s="134" customFormat="1" x14ac:dyDescent="0.3"/>
    <row r="105" s="134" customFormat="1" x14ac:dyDescent="0.3"/>
    <row r="106" s="134" customFormat="1" x14ac:dyDescent="0.3"/>
    <row r="107" s="134" customFormat="1" x14ac:dyDescent="0.3"/>
    <row r="108" s="134" customFormat="1" x14ac:dyDescent="0.3"/>
    <row r="109" s="134" customFormat="1" x14ac:dyDescent="0.3"/>
    <row r="110" s="134" customFormat="1" x14ac:dyDescent="0.3"/>
    <row r="111" s="134" customFormat="1" x14ac:dyDescent="0.3"/>
    <row r="112" s="134" customFormat="1" x14ac:dyDescent="0.3"/>
    <row r="113" s="134" customFormat="1" x14ac:dyDescent="0.3"/>
    <row r="114" s="134" customFormat="1" x14ac:dyDescent="0.3"/>
    <row r="115" s="134" customFormat="1" x14ac:dyDescent="0.3"/>
    <row r="116" s="134" customFormat="1" x14ac:dyDescent="0.3"/>
    <row r="117" s="134" customFormat="1" x14ac:dyDescent="0.3"/>
    <row r="118" s="134" customFormat="1" x14ac:dyDescent="0.3"/>
    <row r="119" s="134" customFormat="1" x14ac:dyDescent="0.3"/>
    <row r="120" s="134" customFormat="1" x14ac:dyDescent="0.3"/>
    <row r="121" s="134" customFormat="1" x14ac:dyDescent="0.3"/>
    <row r="122" s="134" customFormat="1" x14ac:dyDescent="0.3"/>
    <row r="123" s="134" customFormat="1" x14ac:dyDescent="0.3"/>
    <row r="124" s="134" customFormat="1" x14ac:dyDescent="0.3"/>
    <row r="125" s="134" customFormat="1" x14ac:dyDescent="0.3"/>
    <row r="126" s="134" customFormat="1" x14ac:dyDescent="0.3"/>
    <row r="127" s="134" customFormat="1" x14ac:dyDescent="0.3"/>
    <row r="128" s="134" customFormat="1" x14ac:dyDescent="0.3"/>
    <row r="129" s="134" customFormat="1" x14ac:dyDescent="0.3"/>
    <row r="130" s="134" customFormat="1" x14ac:dyDescent="0.3"/>
    <row r="131" s="134" customFormat="1" x14ac:dyDescent="0.3"/>
    <row r="132" s="134" customFormat="1" x14ac:dyDescent="0.3"/>
    <row r="133" s="134" customFormat="1" x14ac:dyDescent="0.3"/>
    <row r="134" s="134" customFormat="1" x14ac:dyDescent="0.3"/>
    <row r="135" s="134" customFormat="1" x14ac:dyDescent="0.3"/>
    <row r="136" s="134" customFormat="1" x14ac:dyDescent="0.3"/>
    <row r="137" s="134" customFormat="1" x14ac:dyDescent="0.3"/>
    <row r="138" s="134" customFormat="1" x14ac:dyDescent="0.3"/>
    <row r="139" s="134" customFormat="1" x14ac:dyDescent="0.3"/>
    <row r="140" s="134" customFormat="1" x14ac:dyDescent="0.3"/>
    <row r="141" s="134" customFormat="1" x14ac:dyDescent="0.3"/>
    <row r="142" s="134" customFormat="1" x14ac:dyDescent="0.3"/>
    <row r="143" s="134" customFormat="1" x14ac:dyDescent="0.3"/>
    <row r="144" s="134" customFormat="1" x14ac:dyDescent="0.3"/>
    <row r="145" s="134" customFormat="1" x14ac:dyDescent="0.3"/>
    <row r="146" s="134" customFormat="1" x14ac:dyDescent="0.3"/>
    <row r="147" s="134" customFormat="1" x14ac:dyDescent="0.3"/>
    <row r="148" s="134" customFormat="1" x14ac:dyDescent="0.3"/>
    <row r="149" s="134" customFormat="1" x14ac:dyDescent="0.3"/>
    <row r="150" s="134" customFormat="1" x14ac:dyDescent="0.3"/>
    <row r="151" s="134" customFormat="1" x14ac:dyDescent="0.3"/>
    <row r="152" s="134" customFormat="1" x14ac:dyDescent="0.3"/>
    <row r="153" s="134" customFormat="1" x14ac:dyDescent="0.3"/>
    <row r="154" s="134" customFormat="1" x14ac:dyDescent="0.3"/>
    <row r="155" s="134" customFormat="1" x14ac:dyDescent="0.3"/>
    <row r="156" s="134" customFormat="1" x14ac:dyDescent="0.3"/>
    <row r="157" s="134" customFormat="1" x14ac:dyDescent="0.3"/>
    <row r="158" s="134" customFormat="1" x14ac:dyDescent="0.3"/>
    <row r="159" s="134" customFormat="1" x14ac:dyDescent="0.3"/>
    <row r="160" s="134" customFormat="1" x14ac:dyDescent="0.3"/>
    <row r="161" s="134" customFormat="1" x14ac:dyDescent="0.3"/>
    <row r="162" s="134" customFormat="1" x14ac:dyDescent="0.3"/>
    <row r="163" s="134" customFormat="1" x14ac:dyDescent="0.3"/>
    <row r="164" s="134" customFormat="1" x14ac:dyDescent="0.3"/>
    <row r="165" s="134" customFormat="1" x14ac:dyDescent="0.3"/>
    <row r="166" s="134" customFormat="1" x14ac:dyDescent="0.3"/>
    <row r="167" s="134" customFormat="1" x14ac:dyDescent="0.3"/>
    <row r="168" s="134" customFormat="1" x14ac:dyDescent="0.3"/>
    <row r="169" s="134" customFormat="1" x14ac:dyDescent="0.3"/>
    <row r="170" s="134" customFormat="1" x14ac:dyDescent="0.3"/>
    <row r="171" s="134" customFormat="1" x14ac:dyDescent="0.3"/>
    <row r="172" s="134" customFormat="1" x14ac:dyDescent="0.3"/>
    <row r="173" s="134" customFormat="1" x14ac:dyDescent="0.3"/>
    <row r="174" s="134" customFormat="1" x14ac:dyDescent="0.3"/>
    <row r="175" s="134" customFormat="1" x14ac:dyDescent="0.3"/>
    <row r="176" s="134" customFormat="1" x14ac:dyDescent="0.3"/>
    <row r="177" s="134" customFormat="1" x14ac:dyDescent="0.3"/>
    <row r="178" s="134" customFormat="1" x14ac:dyDescent="0.3"/>
    <row r="179" s="134" customFormat="1" x14ac:dyDescent="0.3"/>
    <row r="180" s="134" customFormat="1" x14ac:dyDescent="0.3"/>
    <row r="181" s="134" customFormat="1" x14ac:dyDescent="0.3"/>
    <row r="182" s="134" customFormat="1" x14ac:dyDescent="0.3"/>
    <row r="183" s="134" customFormat="1" x14ac:dyDescent="0.3"/>
    <row r="184" s="134" customFormat="1" x14ac:dyDescent="0.3"/>
    <row r="185" s="134" customFormat="1" x14ac:dyDescent="0.3"/>
    <row r="186" s="134" customFormat="1" x14ac:dyDescent="0.3"/>
    <row r="187" s="134" customFormat="1" x14ac:dyDescent="0.3"/>
    <row r="188" s="134" customFormat="1" x14ac:dyDescent="0.3"/>
    <row r="189" s="134" customFormat="1" x14ac:dyDescent="0.3"/>
    <row r="190" s="134" customFormat="1" x14ac:dyDescent="0.3"/>
    <row r="191" s="134" customFormat="1" x14ac:dyDescent="0.3"/>
    <row r="192" s="134" customFormat="1" x14ac:dyDescent="0.3"/>
    <row r="193" s="134" customFormat="1" x14ac:dyDescent="0.3"/>
    <row r="194" s="134" customFormat="1" x14ac:dyDescent="0.3"/>
    <row r="195" s="134" customFormat="1" x14ac:dyDescent="0.3"/>
    <row r="196" s="134" customFormat="1" x14ac:dyDescent="0.3"/>
    <row r="197" s="134" customFormat="1" x14ac:dyDescent="0.3"/>
    <row r="198" s="134" customFormat="1" x14ac:dyDescent="0.3"/>
    <row r="199" s="134" customFormat="1" x14ac:dyDescent="0.3"/>
    <row r="200" s="134" customFormat="1" x14ac:dyDescent="0.3"/>
    <row r="201" s="134" customFormat="1" x14ac:dyDescent="0.3"/>
    <row r="202" s="134" customFormat="1" x14ac:dyDescent="0.3"/>
    <row r="203" s="134" customFormat="1" x14ac:dyDescent="0.3"/>
    <row r="204" s="134" customFormat="1" x14ac:dyDescent="0.3"/>
    <row r="205" s="134" customFormat="1" x14ac:dyDescent="0.3"/>
    <row r="206" s="134" customFormat="1" x14ac:dyDescent="0.3"/>
    <row r="207" s="134" customFormat="1" x14ac:dyDescent="0.3"/>
    <row r="208" s="134" customFormat="1" x14ac:dyDescent="0.3"/>
    <row r="209" s="134" customFormat="1" x14ac:dyDescent="0.3"/>
    <row r="210" s="134" customFormat="1" x14ac:dyDescent="0.3"/>
    <row r="211" s="134" customFormat="1" x14ac:dyDescent="0.3"/>
    <row r="212" s="134" customFormat="1" x14ac:dyDescent="0.3"/>
    <row r="213" s="134" customFormat="1" x14ac:dyDescent="0.3"/>
    <row r="214" s="134" customFormat="1" x14ac:dyDescent="0.3"/>
    <row r="215" s="134" customFormat="1" x14ac:dyDescent="0.3"/>
    <row r="216" s="134" customFormat="1" x14ac:dyDescent="0.3"/>
    <row r="217" s="134" customFormat="1" x14ac:dyDescent="0.3"/>
    <row r="218" s="134" customFormat="1" x14ac:dyDescent="0.3"/>
    <row r="219" s="134" customFormat="1" x14ac:dyDescent="0.3"/>
    <row r="220" s="134" customFormat="1" x14ac:dyDescent="0.3"/>
    <row r="221" s="134" customFormat="1" x14ac:dyDescent="0.3"/>
    <row r="222" s="134" customFormat="1" x14ac:dyDescent="0.3"/>
    <row r="223" s="134" customFormat="1" x14ac:dyDescent="0.3"/>
    <row r="224" s="134" customFormat="1" x14ac:dyDescent="0.3"/>
    <row r="225" s="134" customFormat="1" x14ac:dyDescent="0.3"/>
    <row r="226" s="134" customFormat="1" x14ac:dyDescent="0.3"/>
    <row r="227" s="134" customFormat="1" x14ac:dyDescent="0.3"/>
    <row r="228" s="134" customFormat="1" x14ac:dyDescent="0.3"/>
    <row r="229" s="134" customFormat="1" x14ac:dyDescent="0.3"/>
    <row r="230" s="134" customFormat="1" x14ac:dyDescent="0.3"/>
    <row r="231" s="134" customFormat="1" x14ac:dyDescent="0.3"/>
    <row r="232" s="134" customFormat="1" x14ac:dyDescent="0.3"/>
    <row r="233" s="134" customFormat="1" x14ac:dyDescent="0.3"/>
    <row r="234" s="134" customFormat="1" x14ac:dyDescent="0.3"/>
    <row r="235" s="134" customFormat="1" x14ac:dyDescent="0.3"/>
    <row r="236" s="134" customFormat="1" x14ac:dyDescent="0.3"/>
    <row r="237" s="134" customFormat="1" x14ac:dyDescent="0.3"/>
    <row r="238" s="134" customFormat="1" x14ac:dyDescent="0.3"/>
    <row r="239" s="134" customFormat="1" x14ac:dyDescent="0.3"/>
    <row r="240" s="134" customFormat="1" x14ac:dyDescent="0.3"/>
    <row r="241" s="134" customFormat="1" x14ac:dyDescent="0.3"/>
    <row r="242" s="134" customFormat="1" x14ac:dyDescent="0.3"/>
    <row r="243" s="134" customFormat="1" x14ac:dyDescent="0.3"/>
    <row r="244" s="134" customFormat="1" x14ac:dyDescent="0.3"/>
    <row r="245" s="134" customFormat="1" x14ac:dyDescent="0.3"/>
    <row r="246" s="134" customFormat="1" x14ac:dyDescent="0.3"/>
    <row r="247" s="134" customFormat="1" x14ac:dyDescent="0.3"/>
    <row r="248" s="134" customFormat="1" x14ac:dyDescent="0.3"/>
    <row r="249" s="134" customFormat="1" x14ac:dyDescent="0.3"/>
    <row r="250" s="134" customFormat="1" x14ac:dyDescent="0.3"/>
    <row r="251" s="134" customFormat="1" x14ac:dyDescent="0.3"/>
    <row r="252" s="134" customFormat="1" x14ac:dyDescent="0.3"/>
    <row r="253" s="134" customFormat="1" x14ac:dyDescent="0.3"/>
    <row r="254" s="134" customFormat="1" x14ac:dyDescent="0.3"/>
    <row r="255" s="134" customFormat="1" x14ac:dyDescent="0.3"/>
    <row r="256" s="134" customFormat="1" x14ac:dyDescent="0.3"/>
    <row r="257" s="134" customFormat="1" x14ac:dyDescent="0.3"/>
    <row r="258" s="134" customFormat="1" x14ac:dyDescent="0.3"/>
    <row r="259" s="134" customFormat="1" x14ac:dyDescent="0.3"/>
    <row r="260" s="134" customFormat="1" x14ac:dyDescent="0.3"/>
    <row r="261" s="134" customFormat="1" x14ac:dyDescent="0.3"/>
    <row r="262" s="134" customFormat="1" x14ac:dyDescent="0.3"/>
    <row r="263" s="134" customFormat="1" x14ac:dyDescent="0.3"/>
    <row r="264" s="134" customFormat="1" x14ac:dyDescent="0.3"/>
    <row r="265" s="134" customFormat="1" x14ac:dyDescent="0.3"/>
    <row r="266" s="134" customFormat="1" x14ac:dyDescent="0.3"/>
    <row r="267" s="134" customFormat="1" x14ac:dyDescent="0.3"/>
    <row r="268" s="134" customFormat="1" x14ac:dyDescent="0.3"/>
    <row r="269" s="134" customFormat="1" x14ac:dyDescent="0.3"/>
    <row r="270" s="134" customFormat="1" x14ac:dyDescent="0.3"/>
    <row r="271" s="134" customFormat="1" x14ac:dyDescent="0.3"/>
    <row r="272" s="134" customFormat="1" x14ac:dyDescent="0.3"/>
    <row r="273" s="134" customFormat="1" x14ac:dyDescent="0.3"/>
    <row r="274" s="134" customFormat="1" x14ac:dyDescent="0.3"/>
    <row r="275" s="134" customFormat="1" x14ac:dyDescent="0.3"/>
    <row r="276" s="134" customFormat="1" x14ac:dyDescent="0.3"/>
    <row r="277" s="134" customFormat="1" x14ac:dyDescent="0.3"/>
    <row r="278" s="134" customFormat="1" x14ac:dyDescent="0.3"/>
    <row r="279" s="134" customFormat="1" x14ac:dyDescent="0.3"/>
    <row r="280" s="134" customFormat="1" x14ac:dyDescent="0.3"/>
    <row r="281" s="134" customFormat="1" x14ac:dyDescent="0.3"/>
    <row r="282" s="134" customFormat="1" x14ac:dyDescent="0.3"/>
    <row r="283" s="134" customFormat="1" x14ac:dyDescent="0.3"/>
    <row r="284" s="134" customFormat="1" x14ac:dyDescent="0.3"/>
    <row r="285" s="134" customFormat="1" x14ac:dyDescent="0.3"/>
    <row r="286" s="134" customFormat="1" x14ac:dyDescent="0.3"/>
    <row r="287" s="134" customFormat="1" x14ac:dyDescent="0.3"/>
    <row r="288" s="134" customFormat="1" x14ac:dyDescent="0.3"/>
    <row r="289" s="134" customFormat="1" x14ac:dyDescent="0.3"/>
    <row r="290" s="134" customFormat="1" x14ac:dyDescent="0.3"/>
    <row r="291" s="134" customFormat="1" x14ac:dyDescent="0.3"/>
    <row r="292" s="134" customFormat="1" x14ac:dyDescent="0.3"/>
    <row r="293" s="134" customFormat="1" x14ac:dyDescent="0.3"/>
    <row r="294" s="134" customFormat="1" x14ac:dyDescent="0.3"/>
    <row r="295" s="134" customFormat="1" x14ac:dyDescent="0.3"/>
    <row r="296" s="134" customFormat="1" x14ac:dyDescent="0.3"/>
    <row r="297" s="134" customFormat="1" x14ac:dyDescent="0.3"/>
    <row r="298" s="134" customFormat="1" x14ac:dyDescent="0.3"/>
    <row r="299" s="134" customFormat="1" x14ac:dyDescent="0.3"/>
    <row r="300" s="134" customFormat="1" x14ac:dyDescent="0.3"/>
    <row r="301" s="134" customFormat="1" x14ac:dyDescent="0.3"/>
    <row r="302" s="134" customFormat="1" x14ac:dyDescent="0.3"/>
    <row r="303" s="134" customFormat="1" x14ac:dyDescent="0.3"/>
    <row r="304" s="134" customFormat="1" x14ac:dyDescent="0.3"/>
    <row r="305" s="134" customFormat="1" x14ac:dyDescent="0.3"/>
    <row r="306" s="134" customFormat="1" x14ac:dyDescent="0.3"/>
    <row r="307" s="134" customFormat="1" x14ac:dyDescent="0.3"/>
    <row r="308" s="134" customFormat="1" x14ac:dyDescent="0.3"/>
    <row r="309" s="134" customFormat="1" x14ac:dyDescent="0.3"/>
    <row r="310" s="134" customFormat="1" x14ac:dyDescent="0.3"/>
    <row r="311" s="134" customFormat="1" x14ac:dyDescent="0.3"/>
    <row r="312" s="134" customFormat="1" x14ac:dyDescent="0.3"/>
    <row r="313" s="134" customFormat="1" x14ac:dyDescent="0.3"/>
    <row r="314" s="134" customFormat="1" x14ac:dyDescent="0.3"/>
    <row r="315" s="134" customFormat="1" x14ac:dyDescent="0.3"/>
    <row r="316" s="134" customFormat="1" x14ac:dyDescent="0.3"/>
    <row r="317" s="134" customFormat="1" x14ac:dyDescent="0.3"/>
    <row r="318" s="134" customFormat="1" x14ac:dyDescent="0.3"/>
    <row r="319" s="134" customFormat="1" x14ac:dyDescent="0.3"/>
    <row r="320" s="134" customFormat="1" x14ac:dyDescent="0.3"/>
    <row r="321" s="134" customFormat="1" x14ac:dyDescent="0.3"/>
    <row r="322" s="134" customFormat="1" x14ac:dyDescent="0.3"/>
    <row r="323" s="134" customFormat="1" x14ac:dyDescent="0.3"/>
    <row r="324" s="134" customFormat="1" x14ac:dyDescent="0.3"/>
    <row r="325" s="134" customFormat="1" x14ac:dyDescent="0.3"/>
    <row r="326" s="134" customFormat="1" x14ac:dyDescent="0.3"/>
    <row r="327" s="134" customFormat="1" x14ac:dyDescent="0.3"/>
    <row r="328" s="134" customFormat="1" x14ac:dyDescent="0.3"/>
    <row r="329" s="134" customFormat="1" x14ac:dyDescent="0.3"/>
    <row r="330" s="134" customFormat="1" x14ac:dyDescent="0.3"/>
    <row r="331" s="134" customFormat="1" x14ac:dyDescent="0.3"/>
    <row r="332" s="134" customFormat="1" x14ac:dyDescent="0.3"/>
    <row r="333" s="134" customFormat="1" x14ac:dyDescent="0.3"/>
    <row r="334" s="134" customFormat="1" x14ac:dyDescent="0.3"/>
    <row r="335" s="134" customFormat="1" x14ac:dyDescent="0.3"/>
    <row r="336" s="134" customFormat="1" x14ac:dyDescent="0.3"/>
    <row r="337" s="134" customFormat="1" x14ac:dyDescent="0.3"/>
    <row r="338" s="134" customFormat="1" x14ac:dyDescent="0.3"/>
    <row r="339" s="134" customFormat="1" x14ac:dyDescent="0.3"/>
    <row r="340" s="134" customFormat="1" x14ac:dyDescent="0.3"/>
    <row r="341" s="134" customFormat="1" x14ac:dyDescent="0.3"/>
    <row r="342" s="134" customFormat="1" x14ac:dyDescent="0.3"/>
    <row r="343" s="134" customFormat="1" x14ac:dyDescent="0.3"/>
    <row r="344" s="134" customFormat="1" x14ac:dyDescent="0.3"/>
    <row r="345" s="134" customFormat="1" x14ac:dyDescent="0.3"/>
    <row r="346" s="134" customFormat="1" x14ac:dyDescent="0.3"/>
    <row r="347" s="134" customFormat="1" x14ac:dyDescent="0.3"/>
    <row r="348" s="134" customFormat="1" x14ac:dyDescent="0.3"/>
    <row r="349" s="134" customFormat="1" x14ac:dyDescent="0.3"/>
    <row r="350" s="134" customFormat="1" x14ac:dyDescent="0.3"/>
    <row r="351" s="134" customFormat="1" x14ac:dyDescent="0.3"/>
    <row r="352" s="134" customFormat="1" x14ac:dyDescent="0.3"/>
    <row r="353" s="134" customFormat="1" x14ac:dyDescent="0.3"/>
    <row r="354" s="134" customFormat="1" x14ac:dyDescent="0.3"/>
    <row r="355" s="134" customFormat="1" x14ac:dyDescent="0.3"/>
    <row r="356" s="134" customFormat="1" x14ac:dyDescent="0.3"/>
    <row r="357" s="134" customFormat="1" x14ac:dyDescent="0.3"/>
    <row r="358" s="134" customFormat="1" x14ac:dyDescent="0.3"/>
    <row r="359" s="134" customFormat="1" x14ac:dyDescent="0.3"/>
    <row r="360" s="134" customFormat="1" x14ac:dyDescent="0.3"/>
    <row r="361" s="134" customFormat="1" x14ac:dyDescent="0.3"/>
    <row r="362" s="134" customFormat="1" x14ac:dyDescent="0.3"/>
    <row r="363" s="134" customFormat="1" x14ac:dyDescent="0.3"/>
    <row r="364" s="134" customFormat="1" x14ac:dyDescent="0.3"/>
    <row r="365" s="134" customFormat="1" x14ac:dyDescent="0.3"/>
    <row r="366" s="134" customFormat="1" x14ac:dyDescent="0.3"/>
    <row r="367" s="134" customFormat="1" x14ac:dyDescent="0.3"/>
    <row r="368" s="134" customFormat="1" x14ac:dyDescent="0.3"/>
    <row r="369" s="134" customFormat="1" x14ac:dyDescent="0.3"/>
    <row r="370" s="134" customFormat="1" x14ac:dyDescent="0.3"/>
    <row r="371" s="134" customFormat="1" x14ac:dyDescent="0.3"/>
    <row r="372" s="134" customFormat="1" x14ac:dyDescent="0.3"/>
    <row r="373" s="134" customFormat="1" x14ac:dyDescent="0.3"/>
    <row r="374" s="134" customFormat="1" x14ac:dyDescent="0.3"/>
    <row r="375" s="134" customFormat="1" x14ac:dyDescent="0.3"/>
    <row r="376" s="134" customFormat="1" x14ac:dyDescent="0.3"/>
    <row r="377" s="134" customFormat="1" x14ac:dyDescent="0.3"/>
    <row r="378" s="134" customFormat="1" x14ac:dyDescent="0.3"/>
    <row r="379" s="134" customFormat="1" x14ac:dyDescent="0.3"/>
    <row r="380" s="134" customFormat="1" x14ac:dyDescent="0.3"/>
    <row r="381" s="134" customFormat="1" x14ac:dyDescent="0.3"/>
    <row r="382" s="134" customFormat="1" x14ac:dyDescent="0.3"/>
    <row r="383" s="134" customFormat="1" x14ac:dyDescent="0.3"/>
    <row r="384" s="134" customFormat="1" x14ac:dyDescent="0.3"/>
    <row r="385" s="134" customFormat="1" x14ac:dyDescent="0.3"/>
    <row r="386" s="134" customFormat="1" x14ac:dyDescent="0.3"/>
    <row r="387" s="134" customFormat="1" x14ac:dyDescent="0.3"/>
    <row r="388" s="134" customFormat="1" x14ac:dyDescent="0.3"/>
    <row r="389" s="134" customFormat="1" x14ac:dyDescent="0.3"/>
    <row r="390" s="134" customFormat="1" x14ac:dyDescent="0.3"/>
    <row r="391" s="134" customFormat="1" x14ac:dyDescent="0.3"/>
    <row r="392" s="134" customFormat="1" x14ac:dyDescent="0.3"/>
    <row r="393" s="134" customFormat="1" x14ac:dyDescent="0.3"/>
    <row r="394" s="134" customFormat="1" x14ac:dyDescent="0.3"/>
    <row r="395" s="134" customFormat="1" x14ac:dyDescent="0.3"/>
    <row r="396" s="134" customFormat="1" x14ac:dyDescent="0.3"/>
    <row r="397" s="134" customFormat="1" x14ac:dyDescent="0.3"/>
    <row r="398" s="134" customFormat="1" x14ac:dyDescent="0.3"/>
    <row r="399" s="134" customFormat="1" x14ac:dyDescent="0.3"/>
    <row r="400" s="134" customFormat="1" x14ac:dyDescent="0.3"/>
    <row r="401" s="134" customFormat="1" x14ac:dyDescent="0.3"/>
    <row r="402" s="134" customFormat="1" x14ac:dyDescent="0.3"/>
    <row r="403" s="134" customFormat="1" x14ac:dyDescent="0.3"/>
    <row r="404" s="134" customFormat="1" x14ac:dyDescent="0.3"/>
    <row r="405" s="134" customFormat="1" x14ac:dyDescent="0.3"/>
    <row r="406" s="134" customFormat="1" x14ac:dyDescent="0.3"/>
    <row r="407" s="134" customFormat="1" x14ac:dyDescent="0.3"/>
    <row r="408" s="134" customFormat="1" x14ac:dyDescent="0.3"/>
    <row r="409" s="134" customFormat="1" x14ac:dyDescent="0.3"/>
    <row r="410" s="134" customFormat="1" x14ac:dyDescent="0.3"/>
    <row r="411" s="134" customFormat="1" x14ac:dyDescent="0.3"/>
    <row r="412" s="134" customFormat="1" x14ac:dyDescent="0.3"/>
    <row r="413" s="134" customFormat="1" x14ac:dyDescent="0.3"/>
    <row r="414" s="134" customFormat="1" x14ac:dyDescent="0.3"/>
    <row r="415" s="134" customFormat="1" x14ac:dyDescent="0.3"/>
    <row r="416" s="134" customFormat="1" x14ac:dyDescent="0.3"/>
    <row r="417" s="134" customFormat="1" x14ac:dyDescent="0.3"/>
    <row r="418" s="134" customFormat="1" x14ac:dyDescent="0.3"/>
    <row r="419" s="134" customFormat="1" x14ac:dyDescent="0.3"/>
    <row r="420" s="134" customFormat="1" x14ac:dyDescent="0.3"/>
    <row r="421" s="134" customFormat="1" x14ac:dyDescent="0.3"/>
    <row r="422" s="134" customFormat="1" x14ac:dyDescent="0.3"/>
    <row r="423" s="134" customFormat="1" x14ac:dyDescent="0.3"/>
    <row r="424" s="134" customFormat="1" x14ac:dyDescent="0.3"/>
    <row r="425" s="134" customFormat="1" x14ac:dyDescent="0.3"/>
    <row r="426" s="134" customFormat="1" x14ac:dyDescent="0.3"/>
    <row r="427" s="134" customFormat="1" x14ac:dyDescent="0.3"/>
    <row r="428" s="134" customFormat="1" x14ac:dyDescent="0.3"/>
    <row r="429" s="134" customFormat="1" x14ac:dyDescent="0.3"/>
    <row r="430" s="134" customFormat="1" x14ac:dyDescent="0.3"/>
    <row r="431" s="134" customFormat="1" x14ac:dyDescent="0.3"/>
    <row r="432" s="134" customFormat="1" x14ac:dyDescent="0.3"/>
    <row r="433" s="134" customFormat="1" x14ac:dyDescent="0.3"/>
    <row r="434" s="134" customFormat="1" x14ac:dyDescent="0.3"/>
    <row r="435" s="134" customFormat="1" x14ac:dyDescent="0.3"/>
    <row r="436" s="134" customFormat="1" x14ac:dyDescent="0.3"/>
    <row r="437" s="134" customFormat="1" x14ac:dyDescent="0.3"/>
    <row r="438" s="134" customFormat="1" x14ac:dyDescent="0.3"/>
    <row r="439" s="134" customFormat="1" x14ac:dyDescent="0.3"/>
    <row r="440" s="134" customFormat="1" x14ac:dyDescent="0.3"/>
    <row r="441" s="134" customFormat="1" x14ac:dyDescent="0.3"/>
  </sheetData>
  <sheetProtection algorithmName="SHA-512" hashValue="nWLlnXKXvRHQIseRuTotW05nBmc0BTZ44IHvuuxiV+NZlVOgmWGCSI0sr2s8VA1w+P5DrAucKOYbN3bk8jiIfA==" saltValue="8nJkbjCGJEh3hbDjzLdCHg==" spinCount="100000" sheet="1" objects="1" scenarios="1" selectLockedCells="1"/>
  <mergeCells count="14">
    <mergeCell ref="H12:H13"/>
    <mergeCell ref="I12:I13"/>
    <mergeCell ref="J12:J13"/>
    <mergeCell ref="K12:K13"/>
    <mergeCell ref="B30:D32"/>
    <mergeCell ref="E30:E32"/>
    <mergeCell ref="F30:F32"/>
    <mergeCell ref="G30:G32"/>
    <mergeCell ref="H30:H32"/>
    <mergeCell ref="B11:D13"/>
    <mergeCell ref="E11:K11"/>
    <mergeCell ref="E12:E13"/>
    <mergeCell ref="F12:F13"/>
    <mergeCell ref="G12:G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92" id="{451384A3-FBF1-44D8-938B-E65B5C53AE25}">
            <xm:f>'Company Details'!$C$13="General Insurer"</xm:f>
            <x14:dxf>
              <font>
                <color theme="0" tint="-0.24994659260841701"/>
              </font>
              <fill>
                <patternFill>
                  <bgColor theme="0" tint="-0.24994659260841701"/>
                </patternFill>
              </fill>
              <border>
                <left/>
                <right/>
                <top/>
                <bottom/>
                <vertical/>
                <horizontal/>
              </border>
            </x14:dxf>
          </x14:cfRule>
          <x14:cfRule type="expression" priority="91" id="{80750B38-8027-4DFC-B96F-B7859CE18E40}">
            <xm:f>'Company Details'!$C$13="General Takaful"</xm:f>
            <x14:dxf>
              <font>
                <color theme="0" tint="-0.24994659260841701"/>
              </font>
              <fill>
                <patternFill>
                  <bgColor theme="0" tint="-0.24994659260841701"/>
                </patternFill>
              </fill>
              <border>
                <left/>
                <right/>
                <top/>
                <bottom/>
                <vertical/>
                <horizontal/>
              </border>
            </x14:dxf>
          </x14:cfRule>
          <xm:sqref>A1:XFD7 A8 C8:XFD8 A9:XFD9 A10:I10 J10:XFD34 B11:I29 A11:A34 I30:I33 B34:I34 A35:XFD35 A36:A38 A39:XFD1048576</xm:sqref>
        </x14:conditionalFormatting>
        <x14:conditionalFormatting xmlns:xm="http://schemas.microsoft.com/office/excel/2006/main">
          <x14:cfRule type="expression" priority="5" id="{7F7CEA38-D535-43B5-8B87-1FCA5A830E50}">
            <xm:f>'Company Details'!$C$13="General Takaful"</xm:f>
            <x14:dxf>
              <font>
                <color theme="0" tint="-0.24994659260841701"/>
              </font>
              <fill>
                <patternFill>
                  <bgColor theme="0" tint="-0.24994659260841701"/>
                </patternFill>
              </fill>
              <border>
                <left/>
                <right/>
                <top/>
                <bottom/>
                <vertical/>
                <horizontal/>
              </border>
            </x14:dxf>
          </x14:cfRule>
          <x14:cfRule type="expression" priority="6" id="{5BE80A22-29C4-4538-981B-BAD8BF70B733}">
            <xm:f>'Company Details'!$C$13="General Insurer"</xm:f>
            <x14:dxf>
              <font>
                <color theme="0" tint="-0.24994659260841701"/>
              </font>
              <fill>
                <patternFill>
                  <bgColor theme="0" tint="-0.24994659260841701"/>
                </patternFill>
              </fill>
              <border>
                <left/>
                <right/>
                <top/>
                <bottom/>
                <vertical/>
                <horizontal/>
              </border>
            </x14:dxf>
          </x14:cfRule>
          <xm:sqref>B36:D40</xm:sqref>
        </x14:conditionalFormatting>
        <x14:conditionalFormatting xmlns:xm="http://schemas.microsoft.com/office/excel/2006/main">
          <x14:cfRule type="expression" priority="33" id="{E91861FE-0E16-4CE6-91D7-1AA2316F9BAA}">
            <xm:f>'Company Details'!$C$13="General Takaful"</xm:f>
            <x14:dxf>
              <font>
                <color theme="0" tint="-0.24994659260841701"/>
              </font>
              <fill>
                <patternFill>
                  <bgColor theme="0" tint="-0.24994659260841701"/>
                </patternFill>
              </fill>
              <border>
                <left/>
                <right/>
                <top/>
                <bottom/>
                <vertical/>
                <horizontal/>
              </border>
            </x14:dxf>
          </x14:cfRule>
          <x14:cfRule type="expression" priority="34" id="{A3EE638D-79BB-4649-AB71-F3DC37C48D9C}">
            <xm:f>'Company Details'!$C$13="General Insurer"</xm:f>
            <x14:dxf>
              <font>
                <color theme="0" tint="-0.24994659260841701"/>
              </font>
              <fill>
                <patternFill>
                  <bgColor theme="0" tint="-0.24994659260841701"/>
                </patternFill>
              </fill>
              <border>
                <left/>
                <right/>
                <top/>
                <bottom/>
                <vertical/>
                <horizontal/>
              </border>
            </x14:dxf>
          </x14:cfRule>
          <xm:sqref>B11:E11 B12:D14</xm:sqref>
        </x14:conditionalFormatting>
        <x14:conditionalFormatting xmlns:xm="http://schemas.microsoft.com/office/excel/2006/main">
          <x14:cfRule type="expression" priority="11" id="{01FFFAC5-C749-43F3-947B-7C993C3E1101}">
            <xm:f>'Company Details'!$C$13="General Takaful"</xm:f>
            <x14:dxf>
              <font>
                <color theme="0" tint="-0.24994659260841701"/>
              </font>
              <fill>
                <patternFill>
                  <bgColor theme="0" tint="-0.24994659260841701"/>
                </patternFill>
              </fill>
              <border>
                <left/>
                <right/>
                <top/>
                <bottom/>
                <vertical/>
                <horizontal/>
              </border>
            </x14:dxf>
          </x14:cfRule>
          <x14:cfRule type="expression" priority="12" id="{AB2A00FE-2DA6-456F-85EB-0E457BD2E567}">
            <xm:f>'Company Details'!$C$13="General Insurer"</xm:f>
            <x14:dxf>
              <font>
                <color theme="0" tint="-0.24994659260841701"/>
              </font>
              <fill>
                <patternFill>
                  <bgColor theme="0" tint="-0.24994659260841701"/>
                </patternFill>
              </fill>
              <border>
                <left/>
                <right/>
                <top/>
                <bottom/>
                <vertical/>
                <horizontal/>
              </border>
            </x14:dxf>
          </x14:cfRule>
          <xm:sqref>B30:G30</xm:sqref>
        </x14:conditionalFormatting>
        <x14:conditionalFormatting xmlns:xm="http://schemas.microsoft.com/office/excel/2006/main">
          <x14:cfRule type="expression" priority="48" id="{0FA5ADF8-3B80-4432-860D-3D631B3A61D5}">
            <xm:f>'Company Details'!$C$13="General Insurer"</xm:f>
            <x14:dxf>
              <font>
                <color theme="0" tint="-0.24994659260841701"/>
              </font>
              <fill>
                <patternFill>
                  <bgColor theme="0" tint="-0.24994659260841701"/>
                </patternFill>
              </fill>
              <border>
                <left/>
                <right/>
                <top/>
                <bottom/>
                <vertical/>
                <horizontal/>
              </border>
            </x14:dxf>
          </x14:cfRule>
          <x14:cfRule type="expression" priority="47" id="{001D827A-0D32-4EFD-AEBE-013DA7717EF8}">
            <xm:f>'Company Details'!$C$13="General Takaful"</xm:f>
            <x14:dxf>
              <font>
                <color theme="0" tint="-0.24994659260841701"/>
              </font>
              <fill>
                <patternFill>
                  <bgColor theme="0" tint="-0.24994659260841701"/>
                </patternFill>
              </fill>
              <border>
                <left/>
                <right/>
                <top/>
                <bottom/>
                <vertical/>
                <horizontal/>
              </border>
            </x14:dxf>
          </x14:cfRule>
          <xm:sqref>B56:G56</xm:sqref>
        </x14:conditionalFormatting>
        <x14:conditionalFormatting xmlns:xm="http://schemas.microsoft.com/office/excel/2006/main">
          <x14:cfRule type="expression" priority="78" id="{BD0D7124-EC33-47CD-8EEF-32762CD1D7F0}">
            <xm:f>'Company Details'!$C$13="General Insurer"</xm:f>
            <x14:dxf>
              <font>
                <color theme="0" tint="-0.24994659260841701"/>
              </font>
              <fill>
                <patternFill>
                  <bgColor theme="0" tint="-0.24994659260841701"/>
                </patternFill>
              </fill>
              <border>
                <left/>
                <right/>
                <top/>
                <bottom/>
                <vertical/>
                <horizontal/>
              </border>
            </x14:dxf>
          </x14:cfRule>
          <x14:cfRule type="expression" priority="77" id="{286A3447-A9B9-47D5-BECB-F828DC81B57A}">
            <xm:f>'Company Details'!$C$13="General Takaful"</xm:f>
            <x14:dxf>
              <font>
                <color theme="0" tint="-0.24994659260841701"/>
              </font>
              <fill>
                <patternFill>
                  <bgColor theme="0" tint="-0.24994659260841701"/>
                </patternFill>
              </fill>
              <border>
                <left/>
                <right/>
                <top/>
                <bottom/>
                <vertical/>
                <horizontal/>
              </border>
            </x14:dxf>
          </x14:cfRule>
          <xm:sqref>B28:H28</xm:sqref>
        </x14:conditionalFormatting>
        <x14:conditionalFormatting xmlns:xm="http://schemas.microsoft.com/office/excel/2006/main">
          <x14:cfRule type="expression" priority="39" id="{6B453578-DE3F-40C2-8D82-555E590E7749}">
            <xm:f>'Company Details'!$C$13="General Takaful"</xm:f>
            <x14:dxf>
              <font>
                <color theme="0" tint="-0.24994659260841701"/>
              </font>
              <fill>
                <patternFill>
                  <bgColor theme="0" tint="-0.24994659260841701"/>
                </patternFill>
              </fill>
              <border>
                <left/>
                <right/>
                <top/>
                <bottom/>
                <vertical/>
                <horizontal/>
              </border>
            </x14:dxf>
          </x14:cfRule>
          <x14:cfRule type="expression" priority="40" id="{ED8E54E1-C374-4AF8-BB67-260B6D8EE8E6}">
            <xm:f>'Company Details'!$C$13="General Insurer"</xm:f>
            <x14:dxf>
              <font>
                <color theme="0" tint="-0.24994659260841701"/>
              </font>
              <fill>
                <patternFill>
                  <bgColor theme="0" tint="-0.24994659260841701"/>
                </patternFill>
              </fill>
              <border>
                <left/>
                <right/>
                <top/>
                <bottom/>
                <vertical/>
                <horizontal/>
              </border>
            </x14:dxf>
          </x14:cfRule>
          <xm:sqref>B41:H53</xm:sqref>
        </x14:conditionalFormatting>
        <x14:conditionalFormatting xmlns:xm="http://schemas.microsoft.com/office/excel/2006/main">
          <x14:cfRule type="expression" priority="59" id="{A1DF91E5-9008-4B81-A577-6ED5CFF2DCB4}">
            <xm:f>'Company Details'!$C$13="General Takaful"</xm:f>
            <x14:dxf>
              <font>
                <color theme="0" tint="-0.24994659260841701"/>
              </font>
              <fill>
                <patternFill>
                  <bgColor theme="0" tint="-0.24994659260841701"/>
                </patternFill>
              </fill>
              <border>
                <left/>
                <right/>
                <top/>
                <bottom/>
                <vertical/>
                <horizontal/>
              </border>
            </x14:dxf>
          </x14:cfRule>
          <x14:cfRule type="expression" priority="60" id="{DBDC7DB5-B731-444C-89EA-82A6018F5983}">
            <xm:f>'Company Details'!$C$13="General Insurer"</xm:f>
            <x14:dxf>
              <font>
                <color theme="0" tint="-0.24994659260841701"/>
              </font>
              <fill>
                <patternFill>
                  <bgColor theme="0" tint="-0.24994659260841701"/>
                </patternFill>
              </fill>
              <border>
                <left/>
                <right/>
                <top/>
                <bottom/>
                <vertical/>
                <horizontal/>
              </border>
            </x14:dxf>
          </x14:cfRule>
          <xm:sqref>B55:H55 H56:H58 B57:D59</xm:sqref>
        </x14:conditionalFormatting>
        <x14:conditionalFormatting xmlns:xm="http://schemas.microsoft.com/office/excel/2006/main">
          <x14:cfRule type="expression" priority="36" id="{C0E2B7CC-9C96-4809-A66D-C91640776E8E}">
            <xm:f>'Company Details'!$C$13="General Insurer"</xm:f>
            <x14:dxf>
              <font>
                <color theme="0" tint="-0.24994659260841701"/>
              </font>
              <fill>
                <patternFill>
                  <bgColor theme="0" tint="-0.24994659260841701"/>
                </patternFill>
              </fill>
              <border>
                <left/>
                <right/>
                <top/>
                <bottom/>
                <vertical/>
                <horizontal/>
              </border>
            </x14:dxf>
          </x14:cfRule>
          <x14:cfRule type="expression" priority="35" id="{70FEF033-21B2-4BA0-87CD-C2B2C05C86E3}">
            <xm:f>'Company Details'!$C$13="General Takaful"</xm:f>
            <x14:dxf>
              <font>
                <color theme="0" tint="-0.24994659260841701"/>
              </font>
              <fill>
                <patternFill>
                  <bgColor theme="0" tint="-0.24994659260841701"/>
                </patternFill>
              </fill>
              <border>
                <left/>
                <right/>
                <top/>
                <bottom/>
                <vertical/>
                <horizontal/>
              </border>
            </x14:dxf>
          </x14:cfRule>
          <xm:sqref>B60:H72</xm:sqref>
        </x14:conditionalFormatting>
        <x14:conditionalFormatting xmlns:xm="http://schemas.microsoft.com/office/excel/2006/main">
          <x14:cfRule type="expression" priority="30" id="{7CE7EC6B-59E6-48E1-B766-B600905630F3}">
            <xm:f>'Company Details'!$C$13="General Insurer"</xm:f>
            <x14:dxf>
              <font>
                <color theme="0" tint="-0.24994659260841701"/>
              </font>
              <fill>
                <patternFill>
                  <bgColor theme="0" tint="-0.24994659260841701"/>
                </patternFill>
              </fill>
              <border>
                <left/>
                <right/>
                <top/>
                <bottom/>
                <vertical/>
                <horizontal/>
              </border>
            </x14:dxf>
          </x14:cfRule>
          <x14:cfRule type="expression" priority="29" id="{EFFBFD42-B896-48FC-A1C5-47FCEE3F5772}">
            <xm:f>'Company Details'!$C$13="General Takaful"</xm:f>
            <x14:dxf>
              <font>
                <color theme="0" tint="-0.24994659260841701"/>
              </font>
              <fill>
                <patternFill>
                  <bgColor theme="0" tint="-0.24994659260841701"/>
                </patternFill>
              </fill>
              <border>
                <left/>
                <right/>
                <top/>
                <bottom/>
                <vertical/>
                <horizontal/>
              </border>
            </x14:dxf>
          </x14:cfRule>
          <xm:sqref>B15:K27</xm:sqref>
        </x14:conditionalFormatting>
        <x14:conditionalFormatting xmlns:xm="http://schemas.microsoft.com/office/excel/2006/main">
          <x14:cfRule type="expression" priority="63" id="{C3090D12-B020-4B37-BACD-E52074D43532}">
            <xm:f>'Company Details'!$C$13="General Takaful"</xm:f>
            <x14:dxf>
              <font>
                <color theme="0" tint="-0.24994659260841701"/>
              </font>
              <fill>
                <patternFill>
                  <bgColor theme="0" tint="-0.24994659260841701"/>
                </patternFill>
              </fill>
              <border>
                <left/>
                <right/>
                <top/>
                <bottom/>
                <vertical/>
                <horizontal/>
              </border>
            </x14:dxf>
          </x14:cfRule>
          <x14:cfRule type="expression" priority="64" id="{B9C478A9-0A69-4EC4-9F12-EC9F6E2F0FAA}">
            <xm:f>'Company Details'!$C$13="General Insurer"</xm:f>
            <x14:dxf>
              <font>
                <color theme="0" tint="-0.24994659260841701"/>
              </font>
              <fill>
                <patternFill>
                  <bgColor theme="0" tint="-0.24994659260841701"/>
                </patternFill>
              </fill>
              <border>
                <left/>
                <right/>
                <top/>
                <bottom/>
                <vertical/>
                <horizontal/>
              </border>
            </x14:dxf>
          </x14:cfRule>
          <xm:sqref>E40:H40</xm:sqref>
        </x14:conditionalFormatting>
        <x14:conditionalFormatting xmlns:xm="http://schemas.microsoft.com/office/excel/2006/main">
          <x14:cfRule type="expression" priority="49" id="{0399F4D8-F3FA-4B1A-96CB-604D887606BB}">
            <xm:f>'Company Details'!$C$13="General Takaful"</xm:f>
            <x14:dxf>
              <font>
                <color theme="0" tint="-0.24994659260841701"/>
              </font>
              <fill>
                <patternFill>
                  <bgColor theme="0" tint="-0.24994659260841701"/>
                </patternFill>
              </fill>
              <border>
                <left/>
                <right/>
                <top/>
                <bottom/>
                <vertical/>
                <horizontal/>
              </border>
            </x14:dxf>
          </x14:cfRule>
          <x14:cfRule type="expression" priority="50" id="{38BC8C29-C630-4957-BCA9-C149328A5256}">
            <xm:f>'Company Details'!$C$13="General Insurer"</xm:f>
            <x14:dxf>
              <font>
                <color theme="0" tint="-0.24994659260841701"/>
              </font>
              <fill>
                <patternFill>
                  <bgColor theme="0" tint="-0.24994659260841701"/>
                </patternFill>
              </fill>
              <border>
                <left/>
                <right/>
                <top/>
                <bottom/>
                <vertical/>
                <horizontal/>
              </border>
            </x14:dxf>
          </x14:cfRule>
          <xm:sqref>E59:H59</xm:sqref>
        </x14:conditionalFormatting>
        <x14:conditionalFormatting xmlns:xm="http://schemas.microsoft.com/office/excel/2006/main">
          <x14:cfRule type="expression" priority="25" id="{68685EE4-991D-46AC-AF98-44D719C5A00C}">
            <xm:f>'Company Details'!$C$13="General Takaful"</xm:f>
            <x14:dxf>
              <font>
                <color theme="0" tint="-0.24994659260841701"/>
              </font>
              <fill>
                <patternFill>
                  <bgColor theme="0" tint="-0.24994659260841701"/>
                </patternFill>
              </fill>
              <border>
                <left/>
                <right/>
                <top/>
                <bottom/>
                <vertical/>
                <horizontal/>
              </border>
            </x14:dxf>
          </x14:cfRule>
          <x14:cfRule type="expression" priority="26" id="{BE01E35E-EB9C-4927-B914-1D76428FAB51}">
            <xm:f>'Company Details'!$C$13="General Insurer"</xm:f>
            <x14:dxf>
              <font>
                <color theme="0" tint="-0.24994659260841701"/>
              </font>
              <fill>
                <patternFill>
                  <bgColor theme="0" tint="-0.24994659260841701"/>
                </patternFill>
              </fill>
              <border>
                <left/>
                <right/>
                <top/>
                <bottom/>
                <vertical/>
                <horizontal/>
              </border>
            </x14:dxf>
          </x14:cfRule>
          <xm:sqref>E14:K14</xm:sqref>
        </x14:conditionalFormatting>
        <x14:conditionalFormatting xmlns:xm="http://schemas.microsoft.com/office/excel/2006/main">
          <x14:cfRule type="expression" priority="2" id="{02F557F3-DCAC-408A-93A5-FA721EB812B5}">
            <xm:f>'Company Details'!$C$13="General Insurer"</xm:f>
            <x14:dxf>
              <font>
                <color theme="0" tint="-0.24994659260841701"/>
              </font>
              <fill>
                <patternFill>
                  <bgColor theme="0" tint="-0.24994659260841701"/>
                </patternFill>
              </fill>
              <border>
                <left/>
                <right/>
                <top/>
                <bottom/>
                <vertical/>
                <horizontal/>
              </border>
            </x14:dxf>
          </x14:cfRule>
          <x14:cfRule type="expression" priority="1" id="{83039EEB-89D8-48D6-A3D8-5C14F0F0E5DD}">
            <xm:f>'Company Details'!$C$13="General Takaful"</xm:f>
            <x14:dxf>
              <font>
                <color theme="0" tint="-0.24994659260841701"/>
              </font>
              <fill>
                <patternFill>
                  <bgColor theme="0" tint="-0.24994659260841701"/>
                </patternFill>
              </fill>
              <border>
                <left/>
                <right/>
                <top/>
                <bottom/>
                <vertical/>
                <horizontal/>
              </border>
            </x14:dxf>
          </x14:cfRule>
          <xm:sqref>E36:XFD38</xm:sqref>
        </x14:conditionalFormatting>
        <x14:conditionalFormatting xmlns:xm="http://schemas.microsoft.com/office/excel/2006/main">
          <x14:cfRule type="expression" priority="61" id="{A5FFDC51-3BDC-4571-BD10-D0352BF7CFD7}">
            <xm:f>'Company Details'!$C$13="General Takaful"</xm:f>
            <x14:dxf>
              <font>
                <color theme="0" tint="-0.24994659260841701"/>
              </font>
              <fill>
                <patternFill>
                  <bgColor theme="0" tint="-0.24994659260841701"/>
                </patternFill>
              </fill>
              <border>
                <left/>
                <right/>
                <top/>
                <bottom/>
                <vertical/>
                <horizontal/>
              </border>
            </x14:dxf>
          </x14:cfRule>
          <x14:cfRule type="expression" priority="62" id="{DF5BABB2-EBCF-44FE-B2BB-AE9D88C4A699}">
            <xm:f>'Company Details'!$C$13="General Insurer"</xm:f>
            <x14:dxf>
              <font>
                <color theme="0" tint="-0.24994659260841701"/>
              </font>
              <fill>
                <patternFill>
                  <bgColor theme="0" tint="-0.24994659260841701"/>
                </patternFill>
              </fill>
              <border>
                <left/>
                <right/>
                <top/>
                <bottom/>
                <vertical/>
                <horizontal/>
              </border>
            </x14:dxf>
          </x14:cfRule>
          <xm:sqref>F37:G37</xm:sqref>
        </x14:conditionalFormatting>
        <x14:conditionalFormatting xmlns:xm="http://schemas.microsoft.com/office/excel/2006/main">
          <x14:cfRule type="expression" priority="73" id="{09BFDC82-99CE-46E4-A605-7D934636816A}">
            <xm:f>'Company Details'!$C$13="General Takaful"</xm:f>
            <x14:dxf>
              <font>
                <color theme="0" tint="-0.24994659260841701"/>
              </font>
              <fill>
                <patternFill>
                  <bgColor theme="0" tint="-0.24994659260841701"/>
                </patternFill>
              </fill>
              <border>
                <left/>
                <right/>
                <top/>
                <bottom/>
                <vertical/>
                <horizontal/>
              </border>
            </x14:dxf>
          </x14:cfRule>
          <x14:cfRule type="expression" priority="74" id="{DFFD7A11-346D-4698-8805-00EFCCBD4EBC}">
            <xm:f>'Company Details'!$C$13="General Insurer"</xm:f>
            <x14:dxf>
              <font>
                <color theme="0" tint="-0.24994659260841701"/>
              </font>
              <fill>
                <patternFill>
                  <bgColor theme="0" tint="-0.24994659260841701"/>
                </patternFill>
              </fill>
              <border>
                <left/>
                <right/>
                <top/>
                <bottom/>
                <vertical/>
                <horizontal/>
              </border>
            </x14:dxf>
          </x14:cfRule>
          <xm:sqref>F36:H36 H37:H39</xm:sqref>
        </x14:conditionalFormatting>
        <x14:conditionalFormatting xmlns:xm="http://schemas.microsoft.com/office/excel/2006/main">
          <x14:cfRule type="expression" priority="23" id="{02FE6ED5-F16F-45C9-B24E-C795827804BD}">
            <xm:f>'Company Details'!$C$13="General Takaful"</xm:f>
            <x14:dxf>
              <font>
                <color theme="0" tint="-0.24994659260841701"/>
              </font>
              <fill>
                <patternFill>
                  <bgColor theme="0" tint="-0.24994659260841701"/>
                </patternFill>
              </fill>
              <border>
                <left/>
                <right/>
                <top/>
                <bottom/>
                <vertical/>
                <horizontal/>
              </border>
            </x14:dxf>
          </x14:cfRule>
          <x14:cfRule type="expression" priority="24" id="{A1CAD1F8-FC27-4BB1-AF13-AD898503BAE2}">
            <xm:f>'Company Details'!$C$13="General Insurer"</xm:f>
            <x14:dxf>
              <font>
                <color theme="0" tint="-0.24994659260841701"/>
              </font>
              <fill>
                <patternFill>
                  <bgColor theme="0" tint="-0.24994659260841701"/>
                </patternFill>
              </fill>
              <border>
                <left/>
                <right/>
                <top/>
                <bottom/>
                <vertical/>
                <horizontal/>
              </border>
            </x14:dxf>
          </x14:cfRule>
          <xm:sqref>H30:H32 B31:D32 B33:H34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2:P267"/>
  <sheetViews>
    <sheetView showGridLines="0" zoomScale="70" zoomScaleNormal="70" workbookViewId="0">
      <pane xSplit="4" ySplit="7" topLeftCell="E35" activePane="bottomRight" state="frozen"/>
      <selection pane="topRight"/>
      <selection pane="bottomLeft"/>
      <selection pane="bottomRight" activeCell="E52" sqref="E52"/>
    </sheetView>
  </sheetViews>
  <sheetFormatPr defaultColWidth="9.1796875" defaultRowHeight="13" x14ac:dyDescent="0.3"/>
  <cols>
    <col min="1" max="1" width="3.54296875" style="204" customWidth="1"/>
    <col min="2" max="2" width="2.81640625" style="22" customWidth="1"/>
    <col min="3" max="3" width="2.81640625" style="138" customWidth="1"/>
    <col min="4" max="4" width="94.54296875" style="205" customWidth="1"/>
    <col min="5" max="8" width="20.54296875" style="206" customWidth="1"/>
    <col min="9" max="16384" width="9.1796875" style="22"/>
  </cols>
  <sheetData>
    <row r="2" spans="2:16" ht="14" x14ac:dyDescent="0.3">
      <c r="B2" s="95" t="s">
        <v>156</v>
      </c>
      <c r="E2" s="160" t="s">
        <v>408</v>
      </c>
      <c r="F2" s="215"/>
      <c r="G2" s="215"/>
      <c r="H2" s="215"/>
      <c r="I2" s="216"/>
      <c r="J2" s="216"/>
      <c r="K2" s="216"/>
      <c r="L2" s="216"/>
      <c r="M2" s="216"/>
      <c r="N2" s="216"/>
      <c r="O2" s="216"/>
      <c r="P2" s="216"/>
    </row>
    <row r="3" spans="2:16" ht="14" x14ac:dyDescent="0.3">
      <c r="B3" s="207" t="s">
        <v>341</v>
      </c>
      <c r="E3" s="160" t="s">
        <v>519</v>
      </c>
      <c r="F3" s="215"/>
      <c r="G3" s="215"/>
      <c r="H3" s="215"/>
      <c r="I3" s="216"/>
      <c r="J3" s="216"/>
      <c r="K3" s="216"/>
      <c r="L3" s="216"/>
      <c r="M3" s="216"/>
      <c r="N3" s="216"/>
      <c r="O3" s="216"/>
      <c r="P3" s="216"/>
    </row>
    <row r="4" spans="2:16" x14ac:dyDescent="0.3">
      <c r="B4" s="22" t="s">
        <v>520</v>
      </c>
      <c r="C4" s="22"/>
      <c r="D4" s="22"/>
    </row>
    <row r="5" spans="2:16" ht="15" customHeight="1" x14ac:dyDescent="0.3">
      <c r="C5" s="22"/>
      <c r="D5" s="22"/>
    </row>
    <row r="6" spans="2:16" ht="15" customHeight="1" x14ac:dyDescent="0.3">
      <c r="B6" s="675" t="s">
        <v>33</v>
      </c>
      <c r="C6" s="675"/>
      <c r="D6" s="675"/>
      <c r="E6" s="666" t="s">
        <v>707</v>
      </c>
      <c r="F6" s="666"/>
      <c r="G6" s="666"/>
      <c r="H6" s="666"/>
    </row>
    <row r="7" spans="2:16" ht="45" customHeight="1" x14ac:dyDescent="0.3">
      <c r="B7" s="675"/>
      <c r="C7" s="675"/>
      <c r="D7" s="675"/>
      <c r="E7" s="313" t="str">
        <f>IF('Company Details'!$C$12="Conventional Insurer","Par Fund", IF('Company Details'!$C$12="Takaful Operator","PRF","Par Fund / PRF"))</f>
        <v>Par Fund / PRF</v>
      </c>
      <c r="F7" s="313" t="str">
        <f>IF('Company Details'!$C$12="Conventional Insurer","Others *", IF('Company Details'!$C$12="Takaful Operator","SHF","Others * / SHF"))</f>
        <v>Others * / SHF</v>
      </c>
      <c r="G7" s="313" t="str">
        <f>IF('Company Details'!$C$12="Conventional Insurer","Others - Unit Value of ILP Fund", IF('Company Details'!$C$12="Takaful Operator","PIF","Others - Unit Value of ILP Fund / PIF"))</f>
        <v>Others - Unit Value of ILP Fund / PIF</v>
      </c>
      <c r="H7" s="313" t="s">
        <v>305</v>
      </c>
    </row>
    <row r="8" spans="2:16" ht="15.75" customHeight="1" x14ac:dyDescent="0.3">
      <c r="B8" s="141" t="s">
        <v>521</v>
      </c>
      <c r="D8" s="139"/>
      <c r="E8" s="322">
        <f>E9+E10+E17</f>
        <v>0</v>
      </c>
      <c r="F8" s="322">
        <f>F9+F10+F17</f>
        <v>0</v>
      </c>
      <c r="G8" s="322">
        <f>G9+G10+G17</f>
        <v>0</v>
      </c>
      <c r="H8" s="322">
        <f>SUM(E8:G8)</f>
        <v>0</v>
      </c>
    </row>
    <row r="9" spans="2:16" ht="15.75" customHeight="1" x14ac:dyDescent="0.3">
      <c r="B9" s="137"/>
      <c r="C9" s="138" t="s">
        <v>522</v>
      </c>
      <c r="D9" s="139"/>
      <c r="E9" s="443"/>
      <c r="F9" s="443"/>
      <c r="G9" s="443"/>
      <c r="H9" s="309">
        <f t="shared" ref="H9:H72" si="0">SUM(E9:G9)</f>
        <v>0</v>
      </c>
    </row>
    <row r="10" spans="2:16" ht="15.75" customHeight="1" x14ac:dyDescent="0.3">
      <c r="B10" s="137"/>
      <c r="C10" s="138" t="s">
        <v>452</v>
      </c>
      <c r="D10" s="139"/>
      <c r="E10" s="309">
        <f>SUM(E11:E16)</f>
        <v>0</v>
      </c>
      <c r="F10" s="309">
        <f>SUM(F11:F16)</f>
        <v>0</v>
      </c>
      <c r="G10" s="309">
        <f>SUM(G11:G16)</f>
        <v>0</v>
      </c>
      <c r="H10" s="309">
        <f t="shared" si="0"/>
        <v>0</v>
      </c>
    </row>
    <row r="11" spans="2:16" ht="15.75" customHeight="1" x14ac:dyDescent="0.3">
      <c r="B11" s="137"/>
      <c r="D11" s="139" t="s">
        <v>455</v>
      </c>
      <c r="E11" s="443"/>
      <c r="F11" s="443"/>
      <c r="G11" s="443"/>
      <c r="H11" s="309">
        <f t="shared" si="0"/>
        <v>0</v>
      </c>
    </row>
    <row r="12" spans="2:16" ht="15.75" customHeight="1" x14ac:dyDescent="0.3">
      <c r="B12" s="137"/>
      <c r="D12" s="139" t="s">
        <v>457</v>
      </c>
      <c r="E12" s="443"/>
      <c r="F12" s="443"/>
      <c r="G12" s="443"/>
      <c r="H12" s="309">
        <f t="shared" si="0"/>
        <v>0</v>
      </c>
    </row>
    <row r="13" spans="2:16" ht="15.75" customHeight="1" x14ac:dyDescent="0.3">
      <c r="B13" s="137"/>
      <c r="D13" s="139" t="s">
        <v>459</v>
      </c>
      <c r="E13" s="443"/>
      <c r="F13" s="443"/>
      <c r="G13" s="443"/>
      <c r="H13" s="309">
        <f t="shared" si="0"/>
        <v>0</v>
      </c>
    </row>
    <row r="14" spans="2:16" ht="15.75" customHeight="1" x14ac:dyDescent="0.3">
      <c r="B14" s="137"/>
      <c r="D14" s="139" t="s">
        <v>461</v>
      </c>
      <c r="E14" s="443"/>
      <c r="F14" s="443"/>
      <c r="G14" s="443"/>
      <c r="H14" s="309">
        <f t="shared" si="0"/>
        <v>0</v>
      </c>
    </row>
    <row r="15" spans="2:16" ht="15.75" customHeight="1" x14ac:dyDescent="0.3">
      <c r="B15" s="137"/>
      <c r="D15" s="205" t="s">
        <v>463</v>
      </c>
      <c r="E15" s="443"/>
      <c r="F15" s="443"/>
      <c r="G15" s="443"/>
      <c r="H15" s="309">
        <f t="shared" si="0"/>
        <v>0</v>
      </c>
    </row>
    <row r="16" spans="2:16" ht="15.75" customHeight="1" x14ac:dyDescent="0.3">
      <c r="B16" s="137"/>
      <c r="D16" s="139" t="s">
        <v>433</v>
      </c>
      <c r="E16" s="443"/>
      <c r="F16" s="443"/>
      <c r="G16" s="443"/>
      <c r="H16" s="309">
        <f t="shared" si="0"/>
        <v>0</v>
      </c>
    </row>
    <row r="17" spans="2:8" ht="15.75" customHeight="1" x14ac:dyDescent="0.3">
      <c r="B17" s="137"/>
      <c r="C17" s="138" t="s">
        <v>466</v>
      </c>
      <c r="D17" s="139"/>
      <c r="E17" s="309">
        <f>SUM(E18:E23)</f>
        <v>0</v>
      </c>
      <c r="F17" s="309">
        <f>SUM(F18:F23)</f>
        <v>0</v>
      </c>
      <c r="G17" s="309">
        <f>SUM(G18:G23)</f>
        <v>0</v>
      </c>
      <c r="H17" s="309">
        <f t="shared" si="0"/>
        <v>0</v>
      </c>
    </row>
    <row r="18" spans="2:8" ht="15.75" customHeight="1" x14ac:dyDescent="0.3">
      <c r="B18" s="137"/>
      <c r="D18" s="139" t="s">
        <v>455</v>
      </c>
      <c r="E18" s="443"/>
      <c r="F18" s="443"/>
      <c r="G18" s="443"/>
      <c r="H18" s="309">
        <f t="shared" si="0"/>
        <v>0</v>
      </c>
    </row>
    <row r="19" spans="2:8" ht="15.75" customHeight="1" x14ac:dyDescent="0.3">
      <c r="B19" s="137"/>
      <c r="D19" s="139" t="s">
        <v>457</v>
      </c>
      <c r="E19" s="443"/>
      <c r="F19" s="443"/>
      <c r="G19" s="443"/>
      <c r="H19" s="309">
        <f t="shared" si="0"/>
        <v>0</v>
      </c>
    </row>
    <row r="20" spans="2:8" ht="15.75" customHeight="1" x14ac:dyDescent="0.3">
      <c r="B20" s="137"/>
      <c r="D20" s="139" t="s">
        <v>459</v>
      </c>
      <c r="E20" s="443"/>
      <c r="F20" s="443"/>
      <c r="G20" s="443"/>
      <c r="H20" s="309">
        <f t="shared" si="0"/>
        <v>0</v>
      </c>
    </row>
    <row r="21" spans="2:8" ht="15.75" customHeight="1" x14ac:dyDescent="0.3">
      <c r="B21" s="137"/>
      <c r="D21" s="139" t="s">
        <v>461</v>
      </c>
      <c r="E21" s="443"/>
      <c r="F21" s="443"/>
      <c r="G21" s="443"/>
      <c r="H21" s="309">
        <f t="shared" si="0"/>
        <v>0</v>
      </c>
    </row>
    <row r="22" spans="2:8" ht="15.75" customHeight="1" x14ac:dyDescent="0.3">
      <c r="B22" s="137"/>
      <c r="D22" s="205" t="s">
        <v>463</v>
      </c>
      <c r="E22" s="443"/>
      <c r="F22" s="443"/>
      <c r="G22" s="443"/>
      <c r="H22" s="309">
        <f t="shared" si="0"/>
        <v>0</v>
      </c>
    </row>
    <row r="23" spans="2:8" ht="15.75" customHeight="1" x14ac:dyDescent="0.3">
      <c r="B23" s="137"/>
      <c r="D23" s="139" t="s">
        <v>433</v>
      </c>
      <c r="E23" s="443"/>
      <c r="F23" s="443"/>
      <c r="G23" s="443"/>
      <c r="H23" s="309">
        <f t="shared" si="0"/>
        <v>0</v>
      </c>
    </row>
    <row r="24" spans="2:8" ht="15.75" customHeight="1" x14ac:dyDescent="0.3">
      <c r="B24" s="208" t="s">
        <v>523</v>
      </c>
      <c r="C24" s="142"/>
      <c r="D24" s="136"/>
      <c r="E24" s="309">
        <f>E25+E32</f>
        <v>0</v>
      </c>
      <c r="F24" s="309">
        <f>F25+F32</f>
        <v>0</v>
      </c>
      <c r="G24" s="309">
        <f>G25+G32</f>
        <v>0</v>
      </c>
      <c r="H24" s="309">
        <f t="shared" si="0"/>
        <v>0</v>
      </c>
    </row>
    <row r="25" spans="2:8" ht="15.75" customHeight="1" x14ac:dyDescent="0.3">
      <c r="B25" s="141"/>
      <c r="C25" s="138" t="s">
        <v>524</v>
      </c>
      <c r="D25" s="139"/>
      <c r="E25" s="309">
        <f>SUM(E26:E31)</f>
        <v>0</v>
      </c>
      <c r="F25" s="309">
        <f>SUM(F26:F31)</f>
        <v>0</v>
      </c>
      <c r="G25" s="309">
        <f>SUM(G26:G31)</f>
        <v>0</v>
      </c>
      <c r="H25" s="309">
        <f t="shared" si="0"/>
        <v>0</v>
      </c>
    </row>
    <row r="26" spans="2:8" ht="15.75" customHeight="1" x14ac:dyDescent="0.3">
      <c r="B26" s="137"/>
      <c r="D26" s="138" t="s">
        <v>455</v>
      </c>
      <c r="E26" s="443"/>
      <c r="F26" s="443"/>
      <c r="G26" s="443"/>
      <c r="H26" s="309">
        <f t="shared" si="0"/>
        <v>0</v>
      </c>
    </row>
    <row r="27" spans="2:8" ht="15.75" customHeight="1" x14ac:dyDescent="0.3">
      <c r="B27" s="137"/>
      <c r="D27" s="138" t="s">
        <v>457</v>
      </c>
      <c r="E27" s="443"/>
      <c r="F27" s="443"/>
      <c r="G27" s="443"/>
      <c r="H27" s="309">
        <f t="shared" si="0"/>
        <v>0</v>
      </c>
    </row>
    <row r="28" spans="2:8" ht="15.75" customHeight="1" x14ac:dyDescent="0.3">
      <c r="B28" s="137"/>
      <c r="D28" s="138" t="s">
        <v>459</v>
      </c>
      <c r="E28" s="443"/>
      <c r="F28" s="443"/>
      <c r="G28" s="443"/>
      <c r="H28" s="309">
        <f t="shared" si="0"/>
        <v>0</v>
      </c>
    </row>
    <row r="29" spans="2:8" ht="15.75" customHeight="1" x14ac:dyDescent="0.3">
      <c r="B29" s="137"/>
      <c r="D29" s="138" t="s">
        <v>461</v>
      </c>
      <c r="E29" s="443"/>
      <c r="F29" s="443"/>
      <c r="G29" s="443"/>
      <c r="H29" s="309">
        <f t="shared" si="0"/>
        <v>0</v>
      </c>
    </row>
    <row r="30" spans="2:8" ht="15.75" customHeight="1" x14ac:dyDescent="0.3">
      <c r="B30" s="137"/>
      <c r="D30" s="138" t="s">
        <v>463</v>
      </c>
      <c r="E30" s="443"/>
      <c r="F30" s="443"/>
      <c r="G30" s="443"/>
      <c r="H30" s="309">
        <f t="shared" si="0"/>
        <v>0</v>
      </c>
    </row>
    <row r="31" spans="2:8" ht="15.75" customHeight="1" x14ac:dyDescent="0.3">
      <c r="B31" s="137"/>
      <c r="D31" s="138" t="s">
        <v>433</v>
      </c>
      <c r="E31" s="443"/>
      <c r="F31" s="443"/>
      <c r="G31" s="443"/>
      <c r="H31" s="309">
        <f t="shared" si="0"/>
        <v>0</v>
      </c>
    </row>
    <row r="32" spans="2:8" ht="15.75" customHeight="1" x14ac:dyDescent="0.3">
      <c r="B32" s="137"/>
      <c r="C32" s="138" t="s">
        <v>525</v>
      </c>
      <c r="D32" s="138"/>
      <c r="E32" s="309">
        <f>SUM(E33:E38)</f>
        <v>0</v>
      </c>
      <c r="F32" s="309">
        <f>SUM(F33:F38)</f>
        <v>0</v>
      </c>
      <c r="G32" s="309">
        <f>SUM(G33:G38)</f>
        <v>0</v>
      </c>
      <c r="H32" s="309">
        <f t="shared" si="0"/>
        <v>0</v>
      </c>
    </row>
    <row r="33" spans="2:8" ht="15.75" customHeight="1" x14ac:dyDescent="0.3">
      <c r="B33" s="137"/>
      <c r="D33" s="138" t="s">
        <v>455</v>
      </c>
      <c r="E33" s="443"/>
      <c r="F33" s="443"/>
      <c r="G33" s="443"/>
      <c r="H33" s="309">
        <f t="shared" si="0"/>
        <v>0</v>
      </c>
    </row>
    <row r="34" spans="2:8" ht="15.75" customHeight="1" x14ac:dyDescent="0.3">
      <c r="B34" s="137"/>
      <c r="D34" s="138" t="s">
        <v>457</v>
      </c>
      <c r="E34" s="443"/>
      <c r="F34" s="443"/>
      <c r="G34" s="443"/>
      <c r="H34" s="309">
        <f t="shared" si="0"/>
        <v>0</v>
      </c>
    </row>
    <row r="35" spans="2:8" ht="15.75" customHeight="1" x14ac:dyDescent="0.3">
      <c r="B35" s="137"/>
      <c r="D35" s="138" t="s">
        <v>459</v>
      </c>
      <c r="E35" s="443"/>
      <c r="F35" s="443"/>
      <c r="G35" s="443"/>
      <c r="H35" s="309">
        <f t="shared" si="0"/>
        <v>0</v>
      </c>
    </row>
    <row r="36" spans="2:8" ht="15.75" customHeight="1" x14ac:dyDescent="0.3">
      <c r="B36" s="137"/>
      <c r="D36" s="138" t="s">
        <v>461</v>
      </c>
      <c r="E36" s="443"/>
      <c r="F36" s="443"/>
      <c r="G36" s="443"/>
      <c r="H36" s="309">
        <f t="shared" si="0"/>
        <v>0</v>
      </c>
    </row>
    <row r="37" spans="2:8" ht="15.75" customHeight="1" x14ac:dyDescent="0.3">
      <c r="B37" s="137"/>
      <c r="D37" s="138" t="s">
        <v>463</v>
      </c>
      <c r="E37" s="443"/>
      <c r="F37" s="443"/>
      <c r="G37" s="443"/>
      <c r="H37" s="309">
        <f t="shared" si="0"/>
        <v>0</v>
      </c>
    </row>
    <row r="38" spans="2:8" ht="15.75" customHeight="1" x14ac:dyDescent="0.3">
      <c r="B38" s="137"/>
      <c r="D38" s="138" t="s">
        <v>433</v>
      </c>
      <c r="E38" s="443"/>
      <c r="F38" s="443"/>
      <c r="G38" s="443"/>
      <c r="H38" s="309">
        <f t="shared" si="0"/>
        <v>0</v>
      </c>
    </row>
    <row r="39" spans="2:8" ht="15.75" customHeight="1" x14ac:dyDescent="0.3">
      <c r="B39" s="208" t="s">
        <v>453</v>
      </c>
      <c r="C39" s="142"/>
      <c r="D39" s="136"/>
      <c r="E39" s="309">
        <f>SUM(E40:E46)</f>
        <v>0</v>
      </c>
      <c r="F39" s="309">
        <f>SUM(F40:F46)</f>
        <v>0</v>
      </c>
      <c r="G39" s="309">
        <f>SUM(G40:G46)</f>
        <v>0</v>
      </c>
      <c r="H39" s="309">
        <f t="shared" si="0"/>
        <v>0</v>
      </c>
    </row>
    <row r="40" spans="2:8" ht="15.75" customHeight="1" x14ac:dyDescent="0.3">
      <c r="B40" s="137"/>
      <c r="C40" s="138" t="s">
        <v>454</v>
      </c>
      <c r="D40" s="139"/>
      <c r="E40" s="443"/>
      <c r="F40" s="443"/>
      <c r="G40" s="443"/>
      <c r="H40" s="309">
        <f t="shared" si="0"/>
        <v>0</v>
      </c>
    </row>
    <row r="41" spans="2:8" ht="15.75" customHeight="1" x14ac:dyDescent="0.3">
      <c r="B41" s="137"/>
      <c r="C41" s="138" t="s">
        <v>456</v>
      </c>
      <c r="D41" s="139"/>
      <c r="E41" s="443"/>
      <c r="F41" s="443"/>
      <c r="G41" s="443"/>
      <c r="H41" s="309">
        <f t="shared" si="0"/>
        <v>0</v>
      </c>
    </row>
    <row r="42" spans="2:8" ht="15.75" customHeight="1" x14ac:dyDescent="0.3">
      <c r="B42" s="137"/>
      <c r="C42" s="138" t="s">
        <v>458</v>
      </c>
      <c r="D42" s="139"/>
      <c r="E42" s="443"/>
      <c r="F42" s="443"/>
      <c r="G42" s="443"/>
      <c r="H42" s="309">
        <f t="shared" si="0"/>
        <v>0</v>
      </c>
    </row>
    <row r="43" spans="2:8" ht="15.75" customHeight="1" x14ac:dyDescent="0.3">
      <c r="B43" s="137"/>
      <c r="C43" s="138" t="s">
        <v>460</v>
      </c>
      <c r="D43" s="139"/>
      <c r="E43" s="443"/>
      <c r="F43" s="443"/>
      <c r="G43" s="443"/>
      <c r="H43" s="309">
        <f t="shared" si="0"/>
        <v>0</v>
      </c>
    </row>
    <row r="44" spans="2:8" ht="15.75" customHeight="1" x14ac:dyDescent="0.3">
      <c r="B44" s="137"/>
      <c r="C44" s="138" t="s">
        <v>462</v>
      </c>
      <c r="D44" s="139"/>
      <c r="E44" s="443"/>
      <c r="F44" s="443"/>
      <c r="G44" s="443"/>
      <c r="H44" s="309">
        <f t="shared" si="0"/>
        <v>0</v>
      </c>
    </row>
    <row r="45" spans="2:8" ht="15.75" customHeight="1" x14ac:dyDescent="0.3">
      <c r="B45" s="137"/>
      <c r="C45" s="138" t="s">
        <v>464</v>
      </c>
      <c r="D45" s="139"/>
      <c r="E45" s="443"/>
      <c r="F45" s="443"/>
      <c r="G45" s="443"/>
      <c r="H45" s="309">
        <f t="shared" si="0"/>
        <v>0</v>
      </c>
    </row>
    <row r="46" spans="2:8" ht="15.75" customHeight="1" x14ac:dyDescent="0.3">
      <c r="B46" s="202"/>
      <c r="C46" s="201" t="s">
        <v>465</v>
      </c>
      <c r="D46" s="149"/>
      <c r="E46" s="443"/>
      <c r="F46" s="443"/>
      <c r="G46" s="443"/>
      <c r="H46" s="309">
        <f t="shared" si="0"/>
        <v>0</v>
      </c>
    </row>
    <row r="47" spans="2:8" ht="15.75" customHeight="1" x14ac:dyDescent="0.3">
      <c r="B47" s="141" t="s">
        <v>472</v>
      </c>
      <c r="D47" s="139"/>
      <c r="E47" s="309">
        <f>E48+E55</f>
        <v>0</v>
      </c>
      <c r="F47" s="309">
        <f>F48+F55</f>
        <v>0</v>
      </c>
      <c r="G47" s="309">
        <f>G48+G55</f>
        <v>0</v>
      </c>
      <c r="H47" s="309">
        <f t="shared" si="0"/>
        <v>0</v>
      </c>
    </row>
    <row r="48" spans="2:8" ht="15.75" customHeight="1" x14ac:dyDescent="0.3">
      <c r="B48" s="141"/>
      <c r="C48" s="209" t="s">
        <v>526</v>
      </c>
      <c r="D48" s="139"/>
      <c r="E48" s="309">
        <f>SUM(E49:E54)</f>
        <v>0</v>
      </c>
      <c r="F48" s="309">
        <f>SUM(F49:F54)</f>
        <v>0</v>
      </c>
      <c r="G48" s="309">
        <f>SUM(G49:G54)</f>
        <v>0</v>
      </c>
      <c r="H48" s="309">
        <f t="shared" si="0"/>
        <v>0</v>
      </c>
    </row>
    <row r="49" spans="2:8" ht="15.75" customHeight="1" x14ac:dyDescent="0.3">
      <c r="B49" s="137"/>
      <c r="C49" s="22"/>
      <c r="D49" s="138" t="s">
        <v>455</v>
      </c>
      <c r="E49" s="443"/>
      <c r="F49" s="443"/>
      <c r="G49" s="443"/>
      <c r="H49" s="309">
        <f t="shared" si="0"/>
        <v>0</v>
      </c>
    </row>
    <row r="50" spans="2:8" ht="15.75" customHeight="1" x14ac:dyDescent="0.3">
      <c r="B50" s="137"/>
      <c r="C50" s="22"/>
      <c r="D50" s="138" t="s">
        <v>457</v>
      </c>
      <c r="E50" s="443"/>
      <c r="F50" s="443"/>
      <c r="G50" s="443"/>
      <c r="H50" s="309">
        <f t="shared" si="0"/>
        <v>0</v>
      </c>
    </row>
    <row r="51" spans="2:8" ht="15.75" customHeight="1" x14ac:dyDescent="0.3">
      <c r="B51" s="137"/>
      <c r="C51" s="22"/>
      <c r="D51" s="138" t="s">
        <v>459</v>
      </c>
      <c r="E51" s="443"/>
      <c r="F51" s="443"/>
      <c r="G51" s="443"/>
      <c r="H51" s="309">
        <f t="shared" si="0"/>
        <v>0</v>
      </c>
    </row>
    <row r="52" spans="2:8" ht="15.75" customHeight="1" x14ac:dyDescent="0.3">
      <c r="B52" s="137"/>
      <c r="C52" s="22"/>
      <c r="D52" s="138" t="s">
        <v>461</v>
      </c>
      <c r="E52" s="443"/>
      <c r="F52" s="443"/>
      <c r="G52" s="443"/>
      <c r="H52" s="309">
        <f t="shared" si="0"/>
        <v>0</v>
      </c>
    </row>
    <row r="53" spans="2:8" ht="15.75" customHeight="1" x14ac:dyDescent="0.3">
      <c r="B53" s="137"/>
      <c r="C53" s="22"/>
      <c r="D53" s="138" t="s">
        <v>463</v>
      </c>
      <c r="E53" s="443"/>
      <c r="F53" s="443"/>
      <c r="G53" s="443"/>
      <c r="H53" s="309">
        <f t="shared" si="0"/>
        <v>0</v>
      </c>
    </row>
    <row r="54" spans="2:8" ht="15.75" customHeight="1" x14ac:dyDescent="0.3">
      <c r="B54" s="137"/>
      <c r="C54" s="22"/>
      <c r="D54" s="138" t="s">
        <v>433</v>
      </c>
      <c r="E54" s="443"/>
      <c r="F54" s="443"/>
      <c r="G54" s="443"/>
      <c r="H54" s="309">
        <f t="shared" si="0"/>
        <v>0</v>
      </c>
    </row>
    <row r="55" spans="2:8" ht="15.75" customHeight="1" x14ac:dyDescent="0.3">
      <c r="B55" s="202"/>
      <c r="C55" s="210" t="s">
        <v>474</v>
      </c>
      <c r="D55" s="149"/>
      <c r="E55" s="443"/>
      <c r="F55" s="443"/>
      <c r="G55" s="443"/>
      <c r="H55" s="309">
        <f t="shared" si="0"/>
        <v>0</v>
      </c>
    </row>
    <row r="56" spans="2:8" ht="15.75" customHeight="1" x14ac:dyDescent="0.3">
      <c r="B56" s="141" t="s">
        <v>475</v>
      </c>
      <c r="D56" s="139"/>
      <c r="E56" s="309">
        <f>SUM(E57:E62)</f>
        <v>0</v>
      </c>
      <c r="F56" s="309">
        <f>SUM(F57:F62)</f>
        <v>0</v>
      </c>
      <c r="G56" s="309">
        <f>SUM(G57:G62)</f>
        <v>0</v>
      </c>
      <c r="H56" s="309">
        <f t="shared" si="0"/>
        <v>0</v>
      </c>
    </row>
    <row r="57" spans="2:8" ht="15.75" customHeight="1" x14ac:dyDescent="0.3">
      <c r="B57" s="137"/>
      <c r="C57" s="138" t="s">
        <v>455</v>
      </c>
      <c r="D57" s="139"/>
      <c r="E57" s="443"/>
      <c r="F57" s="443"/>
      <c r="G57" s="443"/>
      <c r="H57" s="309">
        <f t="shared" si="0"/>
        <v>0</v>
      </c>
    </row>
    <row r="58" spans="2:8" ht="15.75" customHeight="1" x14ac:dyDescent="0.3">
      <c r="B58" s="137"/>
      <c r="C58" s="138" t="s">
        <v>457</v>
      </c>
      <c r="D58" s="139"/>
      <c r="E58" s="443"/>
      <c r="F58" s="443"/>
      <c r="G58" s="443"/>
      <c r="H58" s="309">
        <f t="shared" si="0"/>
        <v>0</v>
      </c>
    </row>
    <row r="59" spans="2:8" ht="15.75" customHeight="1" x14ac:dyDescent="0.3">
      <c r="B59" s="137"/>
      <c r="C59" s="138" t="s">
        <v>459</v>
      </c>
      <c r="D59" s="139"/>
      <c r="E59" s="443"/>
      <c r="F59" s="443"/>
      <c r="G59" s="443"/>
      <c r="H59" s="309">
        <f t="shared" si="0"/>
        <v>0</v>
      </c>
    </row>
    <row r="60" spans="2:8" ht="15.75" customHeight="1" x14ac:dyDescent="0.3">
      <c r="B60" s="137"/>
      <c r="C60" s="138" t="s">
        <v>461</v>
      </c>
      <c r="D60" s="139"/>
      <c r="E60" s="443"/>
      <c r="F60" s="443"/>
      <c r="G60" s="443"/>
      <c r="H60" s="309">
        <f t="shared" si="0"/>
        <v>0</v>
      </c>
    </row>
    <row r="61" spans="2:8" ht="15.75" customHeight="1" x14ac:dyDescent="0.3">
      <c r="B61" s="137"/>
      <c r="C61" s="138" t="s">
        <v>463</v>
      </c>
      <c r="D61" s="139"/>
      <c r="E61" s="443"/>
      <c r="F61" s="443"/>
      <c r="G61" s="443"/>
      <c r="H61" s="309">
        <f t="shared" si="0"/>
        <v>0</v>
      </c>
    </row>
    <row r="62" spans="2:8" ht="15.75" customHeight="1" x14ac:dyDescent="0.3">
      <c r="B62" s="202"/>
      <c r="C62" s="201" t="s">
        <v>433</v>
      </c>
      <c r="D62" s="149"/>
      <c r="E62" s="443"/>
      <c r="F62" s="443"/>
      <c r="G62" s="443"/>
      <c r="H62" s="309">
        <f t="shared" si="0"/>
        <v>0</v>
      </c>
    </row>
    <row r="63" spans="2:8" ht="15.75" customHeight="1" x14ac:dyDescent="0.3">
      <c r="B63" s="141" t="s">
        <v>476</v>
      </c>
      <c r="D63" s="139"/>
      <c r="E63" s="309">
        <f>SUM(E64:E69)</f>
        <v>0</v>
      </c>
      <c r="F63" s="309">
        <f>SUM(F64:F69)</f>
        <v>0</v>
      </c>
      <c r="G63" s="309">
        <f>SUM(G64:G69)</f>
        <v>0</v>
      </c>
      <c r="H63" s="309">
        <f t="shared" si="0"/>
        <v>0</v>
      </c>
    </row>
    <row r="64" spans="2:8" ht="15.75" customHeight="1" x14ac:dyDescent="0.3">
      <c r="B64" s="137"/>
      <c r="C64" s="138" t="s">
        <v>455</v>
      </c>
      <c r="D64" s="139"/>
      <c r="E64" s="443"/>
      <c r="F64" s="443"/>
      <c r="G64" s="443"/>
      <c r="H64" s="309">
        <f t="shared" si="0"/>
        <v>0</v>
      </c>
    </row>
    <row r="65" spans="2:8" ht="15.75" customHeight="1" x14ac:dyDescent="0.3">
      <c r="B65" s="137"/>
      <c r="C65" s="138" t="s">
        <v>457</v>
      </c>
      <c r="D65" s="139"/>
      <c r="E65" s="443"/>
      <c r="F65" s="443"/>
      <c r="G65" s="443"/>
      <c r="H65" s="309">
        <f t="shared" si="0"/>
        <v>0</v>
      </c>
    </row>
    <row r="66" spans="2:8" ht="15.75" customHeight="1" x14ac:dyDescent="0.3">
      <c r="B66" s="137"/>
      <c r="C66" s="138" t="s">
        <v>459</v>
      </c>
      <c r="D66" s="139"/>
      <c r="E66" s="443"/>
      <c r="F66" s="443"/>
      <c r="G66" s="443"/>
      <c r="H66" s="309">
        <f t="shared" si="0"/>
        <v>0</v>
      </c>
    </row>
    <row r="67" spans="2:8" ht="15.75" customHeight="1" x14ac:dyDescent="0.3">
      <c r="B67" s="137"/>
      <c r="C67" s="138" t="s">
        <v>461</v>
      </c>
      <c r="D67" s="139"/>
      <c r="E67" s="443"/>
      <c r="F67" s="443"/>
      <c r="G67" s="443"/>
      <c r="H67" s="309">
        <f t="shared" si="0"/>
        <v>0</v>
      </c>
    </row>
    <row r="68" spans="2:8" ht="15.75" customHeight="1" x14ac:dyDescent="0.3">
      <c r="B68" s="137"/>
      <c r="C68" s="138" t="s">
        <v>463</v>
      </c>
      <c r="D68" s="139"/>
      <c r="E68" s="443"/>
      <c r="F68" s="443"/>
      <c r="G68" s="443"/>
      <c r="H68" s="309">
        <f t="shared" si="0"/>
        <v>0</v>
      </c>
    </row>
    <row r="69" spans="2:8" ht="15.75" customHeight="1" x14ac:dyDescent="0.3">
      <c r="B69" s="202"/>
      <c r="C69" s="201" t="s">
        <v>433</v>
      </c>
      <c r="D69" s="149"/>
      <c r="E69" s="443"/>
      <c r="F69" s="443"/>
      <c r="G69" s="443"/>
      <c r="H69" s="309">
        <f t="shared" si="0"/>
        <v>0</v>
      </c>
    </row>
    <row r="70" spans="2:8" ht="15.75" customHeight="1" x14ac:dyDescent="0.3">
      <c r="B70" s="141" t="s">
        <v>477</v>
      </c>
      <c r="D70" s="139"/>
      <c r="E70" s="309">
        <f>E71+E78</f>
        <v>0</v>
      </c>
      <c r="F70" s="309">
        <f>F71+F78</f>
        <v>0</v>
      </c>
      <c r="G70" s="309">
        <f>G71+G78</f>
        <v>0</v>
      </c>
      <c r="H70" s="309">
        <f t="shared" si="0"/>
        <v>0</v>
      </c>
    </row>
    <row r="71" spans="2:8" ht="15.75" customHeight="1" x14ac:dyDescent="0.3">
      <c r="B71" s="141"/>
      <c r="C71" s="209" t="s">
        <v>527</v>
      </c>
      <c r="D71" s="139"/>
      <c r="E71" s="309">
        <f>SUM(E72:E77)</f>
        <v>0</v>
      </c>
      <c r="F71" s="309">
        <f>SUM(F72:F77)</f>
        <v>0</v>
      </c>
      <c r="G71" s="309">
        <f>SUM(G72:G77)</f>
        <v>0</v>
      </c>
      <c r="H71" s="309">
        <f t="shared" si="0"/>
        <v>0</v>
      </c>
    </row>
    <row r="72" spans="2:8" ht="15.75" customHeight="1" x14ac:dyDescent="0.3">
      <c r="B72" s="137"/>
      <c r="C72" s="22"/>
      <c r="D72" s="138" t="s">
        <v>455</v>
      </c>
      <c r="E72" s="443"/>
      <c r="F72" s="443"/>
      <c r="G72" s="443"/>
      <c r="H72" s="309">
        <f t="shared" si="0"/>
        <v>0</v>
      </c>
    </row>
    <row r="73" spans="2:8" ht="15.75" customHeight="1" x14ac:dyDescent="0.3">
      <c r="B73" s="137"/>
      <c r="C73" s="22"/>
      <c r="D73" s="138" t="s">
        <v>457</v>
      </c>
      <c r="E73" s="443"/>
      <c r="F73" s="443"/>
      <c r="G73" s="443"/>
      <c r="H73" s="309">
        <f t="shared" ref="H73:H136" si="1">SUM(E73:G73)</f>
        <v>0</v>
      </c>
    </row>
    <row r="74" spans="2:8" ht="15.75" customHeight="1" x14ac:dyDescent="0.3">
      <c r="B74" s="137"/>
      <c r="C74" s="22"/>
      <c r="D74" s="138" t="s">
        <v>459</v>
      </c>
      <c r="E74" s="443"/>
      <c r="F74" s="443"/>
      <c r="G74" s="443"/>
      <c r="H74" s="309">
        <f t="shared" si="1"/>
        <v>0</v>
      </c>
    </row>
    <row r="75" spans="2:8" ht="15.75" customHeight="1" x14ac:dyDescent="0.3">
      <c r="B75" s="137"/>
      <c r="C75" s="22"/>
      <c r="D75" s="138" t="s">
        <v>461</v>
      </c>
      <c r="E75" s="443"/>
      <c r="F75" s="443"/>
      <c r="G75" s="443"/>
      <c r="H75" s="309">
        <f t="shared" si="1"/>
        <v>0</v>
      </c>
    </row>
    <row r="76" spans="2:8" ht="15.75" customHeight="1" x14ac:dyDescent="0.3">
      <c r="B76" s="137"/>
      <c r="C76" s="22"/>
      <c r="D76" s="138" t="s">
        <v>463</v>
      </c>
      <c r="E76" s="443"/>
      <c r="F76" s="443"/>
      <c r="G76" s="443"/>
      <c r="H76" s="309">
        <f t="shared" si="1"/>
        <v>0</v>
      </c>
    </row>
    <row r="77" spans="2:8" ht="15.75" customHeight="1" x14ac:dyDescent="0.3">
      <c r="B77" s="137"/>
      <c r="C77" s="22"/>
      <c r="D77" s="138" t="s">
        <v>433</v>
      </c>
      <c r="E77" s="443"/>
      <c r="F77" s="443"/>
      <c r="G77" s="443"/>
      <c r="H77" s="309">
        <f t="shared" si="1"/>
        <v>0</v>
      </c>
    </row>
    <row r="78" spans="2:8" ht="15.75" customHeight="1" x14ac:dyDescent="0.3">
      <c r="B78" s="202"/>
      <c r="C78" s="210" t="s">
        <v>478</v>
      </c>
      <c r="D78" s="149"/>
      <c r="E78" s="443"/>
      <c r="F78" s="443"/>
      <c r="G78" s="443"/>
      <c r="H78" s="309">
        <f t="shared" si="1"/>
        <v>0</v>
      </c>
    </row>
    <row r="79" spans="2:8" ht="15.75" customHeight="1" x14ac:dyDescent="0.3">
      <c r="B79" s="141" t="s">
        <v>479</v>
      </c>
      <c r="D79" s="139"/>
      <c r="E79" s="309">
        <f>E80+E87</f>
        <v>0</v>
      </c>
      <c r="F79" s="309">
        <f>F80+F87</f>
        <v>0</v>
      </c>
      <c r="G79" s="309">
        <f>G80+G87</f>
        <v>0</v>
      </c>
      <c r="H79" s="309">
        <f t="shared" si="1"/>
        <v>0</v>
      </c>
    </row>
    <row r="80" spans="2:8" ht="15.75" customHeight="1" x14ac:dyDescent="0.3">
      <c r="B80" s="141"/>
      <c r="C80" s="209" t="s">
        <v>527</v>
      </c>
      <c r="D80" s="139"/>
      <c r="E80" s="309">
        <f>SUM(E81:E86)</f>
        <v>0</v>
      </c>
      <c r="F80" s="309">
        <f>SUM(F81:F86)</f>
        <v>0</v>
      </c>
      <c r="G80" s="309">
        <f>SUM(G81:G86)</f>
        <v>0</v>
      </c>
      <c r="H80" s="309">
        <f t="shared" si="1"/>
        <v>0</v>
      </c>
    </row>
    <row r="81" spans="2:8" ht="15.75" customHeight="1" x14ac:dyDescent="0.3">
      <c r="B81" s="137"/>
      <c r="C81" s="22"/>
      <c r="D81" s="138" t="s">
        <v>455</v>
      </c>
      <c r="E81" s="443"/>
      <c r="F81" s="443"/>
      <c r="G81" s="443"/>
      <c r="H81" s="309">
        <f t="shared" si="1"/>
        <v>0</v>
      </c>
    </row>
    <row r="82" spans="2:8" ht="15.75" customHeight="1" x14ac:dyDescent="0.3">
      <c r="B82" s="137"/>
      <c r="C82" s="22"/>
      <c r="D82" s="138" t="s">
        <v>457</v>
      </c>
      <c r="E82" s="443"/>
      <c r="F82" s="443"/>
      <c r="G82" s="443"/>
      <c r="H82" s="309">
        <f t="shared" si="1"/>
        <v>0</v>
      </c>
    </row>
    <row r="83" spans="2:8" ht="15.75" customHeight="1" x14ac:dyDescent="0.3">
      <c r="B83" s="137"/>
      <c r="C83" s="22"/>
      <c r="D83" s="138" t="s">
        <v>459</v>
      </c>
      <c r="E83" s="443"/>
      <c r="F83" s="443"/>
      <c r="G83" s="443"/>
      <c r="H83" s="309">
        <f t="shared" si="1"/>
        <v>0</v>
      </c>
    </row>
    <row r="84" spans="2:8" ht="15.75" customHeight="1" x14ac:dyDescent="0.3">
      <c r="B84" s="137"/>
      <c r="C84" s="22"/>
      <c r="D84" s="138" t="s">
        <v>461</v>
      </c>
      <c r="E84" s="443"/>
      <c r="F84" s="443"/>
      <c r="G84" s="443"/>
      <c r="H84" s="309">
        <f t="shared" si="1"/>
        <v>0</v>
      </c>
    </row>
    <row r="85" spans="2:8" ht="15.75" customHeight="1" x14ac:dyDescent="0.3">
      <c r="B85" s="137"/>
      <c r="C85" s="22"/>
      <c r="D85" s="138" t="s">
        <v>463</v>
      </c>
      <c r="E85" s="443"/>
      <c r="F85" s="443"/>
      <c r="G85" s="443"/>
      <c r="H85" s="309">
        <f t="shared" si="1"/>
        <v>0</v>
      </c>
    </row>
    <row r="86" spans="2:8" ht="15.75" customHeight="1" x14ac:dyDescent="0.3">
      <c r="B86" s="137"/>
      <c r="C86" s="22"/>
      <c r="D86" s="138" t="s">
        <v>433</v>
      </c>
      <c r="E86" s="443"/>
      <c r="F86" s="443"/>
      <c r="G86" s="443"/>
      <c r="H86" s="309">
        <f t="shared" si="1"/>
        <v>0</v>
      </c>
    </row>
    <row r="87" spans="2:8" ht="15.75" customHeight="1" x14ac:dyDescent="0.3">
      <c r="B87" s="202"/>
      <c r="C87" s="210" t="s">
        <v>478</v>
      </c>
      <c r="D87" s="149"/>
      <c r="E87" s="443"/>
      <c r="F87" s="443"/>
      <c r="G87" s="443"/>
      <c r="H87" s="309">
        <f t="shared" si="1"/>
        <v>0</v>
      </c>
    </row>
    <row r="88" spans="2:8" ht="15.75" customHeight="1" x14ac:dyDescent="0.3">
      <c r="B88" s="141" t="s">
        <v>481</v>
      </c>
      <c r="D88" s="139"/>
      <c r="E88" s="309">
        <f>SUM(E89:E94)</f>
        <v>0</v>
      </c>
      <c r="F88" s="309">
        <f>SUM(F89:F94)</f>
        <v>0</v>
      </c>
      <c r="G88" s="309">
        <f>SUM(G89:G94)</f>
        <v>0</v>
      </c>
      <c r="H88" s="309">
        <f t="shared" si="1"/>
        <v>0</v>
      </c>
    </row>
    <row r="89" spans="2:8" ht="15.75" customHeight="1" x14ac:dyDescent="0.3">
      <c r="B89" s="137"/>
      <c r="C89" s="138" t="s">
        <v>455</v>
      </c>
      <c r="D89" s="139"/>
      <c r="E89" s="443"/>
      <c r="F89" s="443"/>
      <c r="G89" s="443"/>
      <c r="H89" s="309">
        <f t="shared" si="1"/>
        <v>0</v>
      </c>
    </row>
    <row r="90" spans="2:8" ht="15.75" customHeight="1" x14ac:dyDescent="0.3">
      <c r="B90" s="137"/>
      <c r="C90" s="138" t="s">
        <v>457</v>
      </c>
      <c r="D90" s="139"/>
      <c r="E90" s="443"/>
      <c r="F90" s="443"/>
      <c r="G90" s="443"/>
      <c r="H90" s="309">
        <f t="shared" si="1"/>
        <v>0</v>
      </c>
    </row>
    <row r="91" spans="2:8" ht="15.75" customHeight="1" x14ac:dyDescent="0.3">
      <c r="B91" s="137"/>
      <c r="C91" s="138" t="s">
        <v>459</v>
      </c>
      <c r="D91" s="139"/>
      <c r="E91" s="443"/>
      <c r="F91" s="443"/>
      <c r="G91" s="443"/>
      <c r="H91" s="309">
        <f t="shared" si="1"/>
        <v>0</v>
      </c>
    </row>
    <row r="92" spans="2:8" ht="15.75" customHeight="1" x14ac:dyDescent="0.3">
      <c r="B92" s="137"/>
      <c r="C92" s="138" t="s">
        <v>461</v>
      </c>
      <c r="D92" s="139"/>
      <c r="E92" s="443"/>
      <c r="F92" s="443"/>
      <c r="G92" s="443"/>
      <c r="H92" s="309">
        <f t="shared" si="1"/>
        <v>0</v>
      </c>
    </row>
    <row r="93" spans="2:8" ht="15.75" customHeight="1" x14ac:dyDescent="0.3">
      <c r="B93" s="137"/>
      <c r="C93" s="138" t="s">
        <v>463</v>
      </c>
      <c r="D93" s="139"/>
      <c r="E93" s="443"/>
      <c r="F93" s="443"/>
      <c r="G93" s="443"/>
      <c r="H93" s="309">
        <f t="shared" si="1"/>
        <v>0</v>
      </c>
    </row>
    <row r="94" spans="2:8" ht="15.75" customHeight="1" x14ac:dyDescent="0.3">
      <c r="B94" s="202"/>
      <c r="C94" s="201" t="s">
        <v>433</v>
      </c>
      <c r="D94" s="149"/>
      <c r="E94" s="443"/>
      <c r="F94" s="443"/>
      <c r="G94" s="443"/>
      <c r="H94" s="309">
        <f t="shared" si="1"/>
        <v>0</v>
      </c>
    </row>
    <row r="95" spans="2:8" ht="27.75" customHeight="1" x14ac:dyDescent="0.3">
      <c r="B95" s="672" t="s">
        <v>528</v>
      </c>
      <c r="C95" s="673"/>
      <c r="D95" s="674"/>
      <c r="E95" s="309">
        <f>E96+E99+E106+E109+E124+E135+E144+E145</f>
        <v>0</v>
      </c>
      <c r="F95" s="309">
        <f>F96+F99+F106+F109+F124+F135+F144+F145</f>
        <v>0</v>
      </c>
      <c r="G95" s="309">
        <f>G96+G99+G106+G109+G124+G135+G144+G145</f>
        <v>0</v>
      </c>
      <c r="H95" s="309">
        <f t="shared" si="1"/>
        <v>0</v>
      </c>
    </row>
    <row r="96" spans="2:8" ht="15.75" customHeight="1" x14ac:dyDescent="0.3">
      <c r="B96" s="137"/>
      <c r="C96" s="209" t="s">
        <v>529</v>
      </c>
      <c r="D96" s="139"/>
      <c r="E96" s="309">
        <f>SUM(E97:E98)</f>
        <v>0</v>
      </c>
      <c r="F96" s="309">
        <f>SUM(F97:F98)</f>
        <v>0</v>
      </c>
      <c r="G96" s="309">
        <f>SUM(G97:G98)</f>
        <v>0</v>
      </c>
      <c r="H96" s="309">
        <f t="shared" si="1"/>
        <v>0</v>
      </c>
    </row>
    <row r="97" spans="2:8" ht="15.75" customHeight="1" x14ac:dyDescent="0.3">
      <c r="B97" s="137"/>
      <c r="D97" s="139" t="s">
        <v>530</v>
      </c>
      <c r="E97" s="443"/>
      <c r="F97" s="443"/>
      <c r="G97" s="443"/>
      <c r="H97" s="309">
        <f t="shared" si="1"/>
        <v>0</v>
      </c>
    </row>
    <row r="98" spans="2:8" ht="15.75" customHeight="1" x14ac:dyDescent="0.3">
      <c r="B98" s="137"/>
      <c r="D98" s="139" t="s">
        <v>531</v>
      </c>
      <c r="E98" s="443"/>
      <c r="F98" s="443"/>
      <c r="G98" s="443"/>
      <c r="H98" s="309">
        <f t="shared" si="1"/>
        <v>0</v>
      </c>
    </row>
    <row r="99" spans="2:8" ht="15.75" customHeight="1" x14ac:dyDescent="0.3">
      <c r="B99" s="137"/>
      <c r="C99" s="209" t="s">
        <v>532</v>
      </c>
      <c r="D99" s="139"/>
      <c r="E99" s="309">
        <f>SUM(E100:E105)</f>
        <v>0</v>
      </c>
      <c r="F99" s="309">
        <f>SUM(F100:F105)</f>
        <v>0</v>
      </c>
      <c r="G99" s="309">
        <f>SUM(G100:G105)</f>
        <v>0</v>
      </c>
      <c r="H99" s="309">
        <f t="shared" si="1"/>
        <v>0</v>
      </c>
    </row>
    <row r="100" spans="2:8" ht="15.75" customHeight="1" x14ac:dyDescent="0.3">
      <c r="B100" s="137"/>
      <c r="D100" s="139" t="s">
        <v>455</v>
      </c>
      <c r="E100" s="443"/>
      <c r="F100" s="443"/>
      <c r="G100" s="443"/>
      <c r="H100" s="309">
        <f t="shared" si="1"/>
        <v>0</v>
      </c>
    </row>
    <row r="101" spans="2:8" ht="15.75" customHeight="1" x14ac:dyDescent="0.3">
      <c r="B101" s="137"/>
      <c r="D101" s="139" t="s">
        <v>457</v>
      </c>
      <c r="E101" s="443"/>
      <c r="F101" s="443"/>
      <c r="G101" s="443"/>
      <c r="H101" s="309">
        <f t="shared" si="1"/>
        <v>0</v>
      </c>
    </row>
    <row r="102" spans="2:8" ht="15.75" customHeight="1" x14ac:dyDescent="0.3">
      <c r="B102" s="137"/>
      <c r="D102" s="139" t="s">
        <v>459</v>
      </c>
      <c r="E102" s="443"/>
      <c r="F102" s="443"/>
      <c r="G102" s="443"/>
      <c r="H102" s="309">
        <f t="shared" si="1"/>
        <v>0</v>
      </c>
    </row>
    <row r="103" spans="2:8" ht="15.75" customHeight="1" x14ac:dyDescent="0.3">
      <c r="B103" s="137"/>
      <c r="D103" s="139" t="s">
        <v>461</v>
      </c>
      <c r="E103" s="443"/>
      <c r="F103" s="443"/>
      <c r="G103" s="443"/>
      <c r="H103" s="309">
        <f t="shared" si="1"/>
        <v>0</v>
      </c>
    </row>
    <row r="104" spans="2:8" ht="15.75" customHeight="1" x14ac:dyDescent="0.3">
      <c r="B104" s="137"/>
      <c r="D104" s="139" t="s">
        <v>463</v>
      </c>
      <c r="E104" s="443"/>
      <c r="F104" s="443"/>
      <c r="G104" s="443"/>
      <c r="H104" s="309">
        <f t="shared" si="1"/>
        <v>0</v>
      </c>
    </row>
    <row r="105" spans="2:8" ht="15.75" customHeight="1" x14ac:dyDescent="0.3">
      <c r="B105" s="137"/>
      <c r="D105" s="139" t="s">
        <v>433</v>
      </c>
      <c r="E105" s="443"/>
      <c r="F105" s="443"/>
      <c r="G105" s="443"/>
      <c r="H105" s="309">
        <f t="shared" si="1"/>
        <v>0</v>
      </c>
    </row>
    <row r="106" spans="2:8" ht="15.75" customHeight="1" x14ac:dyDescent="0.3">
      <c r="B106" s="137"/>
      <c r="C106" s="209" t="s">
        <v>533</v>
      </c>
      <c r="D106" s="139"/>
      <c r="E106" s="309">
        <f>SUM(E107:E108)</f>
        <v>0</v>
      </c>
      <c r="F106" s="309">
        <f>SUM(F107:F108)</f>
        <v>0</v>
      </c>
      <c r="G106" s="309">
        <f>SUM(G107:G108)</f>
        <v>0</v>
      </c>
      <c r="H106" s="309">
        <f t="shared" si="1"/>
        <v>0</v>
      </c>
    </row>
    <row r="107" spans="2:8" ht="15.75" customHeight="1" x14ac:dyDescent="0.3">
      <c r="B107" s="137"/>
      <c r="D107" s="139" t="s">
        <v>530</v>
      </c>
      <c r="E107" s="443"/>
      <c r="F107" s="443"/>
      <c r="G107" s="443"/>
      <c r="H107" s="309">
        <f t="shared" si="1"/>
        <v>0</v>
      </c>
    </row>
    <row r="108" spans="2:8" ht="15.75" customHeight="1" x14ac:dyDescent="0.3">
      <c r="B108" s="137"/>
      <c r="D108" s="139" t="s">
        <v>531</v>
      </c>
      <c r="E108" s="443"/>
      <c r="F108" s="443"/>
      <c r="G108" s="443"/>
      <c r="H108" s="309">
        <f t="shared" si="1"/>
        <v>0</v>
      </c>
    </row>
    <row r="109" spans="2:8" ht="15.75" customHeight="1" x14ac:dyDescent="0.3">
      <c r="B109" s="137"/>
      <c r="C109" s="209" t="s">
        <v>534</v>
      </c>
      <c r="D109" s="139"/>
      <c r="E109" s="309">
        <f>E110+E117</f>
        <v>0</v>
      </c>
      <c r="F109" s="309">
        <f>F110+F117</f>
        <v>0</v>
      </c>
      <c r="G109" s="309">
        <f>G110+G117</f>
        <v>0</v>
      </c>
      <c r="H109" s="309">
        <f t="shared" si="1"/>
        <v>0</v>
      </c>
    </row>
    <row r="110" spans="2:8" ht="15.75" customHeight="1" x14ac:dyDescent="0.3">
      <c r="B110" s="137"/>
      <c r="D110" s="139" t="s">
        <v>535</v>
      </c>
      <c r="E110" s="309">
        <f>SUM(E111:E116)</f>
        <v>0</v>
      </c>
      <c r="F110" s="309">
        <f>SUM(F111:F116)</f>
        <v>0</v>
      </c>
      <c r="G110" s="309">
        <f>SUM(G111:G116)</f>
        <v>0</v>
      </c>
      <c r="H110" s="309">
        <f t="shared" si="1"/>
        <v>0</v>
      </c>
    </row>
    <row r="111" spans="2:8" ht="15.75" customHeight="1" x14ac:dyDescent="0.3">
      <c r="B111" s="137"/>
      <c r="D111" s="211" t="s">
        <v>455</v>
      </c>
      <c r="E111" s="443"/>
      <c r="F111" s="443"/>
      <c r="G111" s="443"/>
      <c r="H111" s="309">
        <f t="shared" si="1"/>
        <v>0</v>
      </c>
    </row>
    <row r="112" spans="2:8" ht="15.75" customHeight="1" x14ac:dyDescent="0.3">
      <c r="B112" s="137"/>
      <c r="D112" s="211" t="s">
        <v>457</v>
      </c>
      <c r="E112" s="443"/>
      <c r="F112" s="443"/>
      <c r="G112" s="443"/>
      <c r="H112" s="309">
        <f t="shared" si="1"/>
        <v>0</v>
      </c>
    </row>
    <row r="113" spans="2:8" ht="15.75" customHeight="1" x14ac:dyDescent="0.3">
      <c r="B113" s="137"/>
      <c r="D113" s="211" t="s">
        <v>459</v>
      </c>
      <c r="E113" s="443"/>
      <c r="F113" s="443"/>
      <c r="G113" s="443"/>
      <c r="H113" s="309">
        <f t="shared" si="1"/>
        <v>0</v>
      </c>
    </row>
    <row r="114" spans="2:8" ht="15.75" customHeight="1" x14ac:dyDescent="0.3">
      <c r="B114" s="137"/>
      <c r="D114" s="211" t="s">
        <v>461</v>
      </c>
      <c r="E114" s="443"/>
      <c r="F114" s="443"/>
      <c r="G114" s="443"/>
      <c r="H114" s="309">
        <f t="shared" si="1"/>
        <v>0</v>
      </c>
    </row>
    <row r="115" spans="2:8" ht="15.75" customHeight="1" x14ac:dyDescent="0.3">
      <c r="B115" s="137"/>
      <c r="D115" s="211" t="s">
        <v>463</v>
      </c>
      <c r="E115" s="443"/>
      <c r="F115" s="443"/>
      <c r="G115" s="443"/>
      <c r="H115" s="309">
        <f t="shared" si="1"/>
        <v>0</v>
      </c>
    </row>
    <row r="116" spans="2:8" ht="15.75" customHeight="1" x14ac:dyDescent="0.3">
      <c r="B116" s="137"/>
      <c r="D116" s="211" t="s">
        <v>433</v>
      </c>
      <c r="E116" s="443"/>
      <c r="F116" s="443"/>
      <c r="G116" s="443"/>
      <c r="H116" s="309">
        <f t="shared" si="1"/>
        <v>0</v>
      </c>
    </row>
    <row r="117" spans="2:8" ht="15.75" customHeight="1" x14ac:dyDescent="0.3">
      <c r="B117" s="137"/>
      <c r="D117" s="139" t="s">
        <v>536</v>
      </c>
      <c r="E117" s="309">
        <f>SUM(E118:E123)</f>
        <v>0</v>
      </c>
      <c r="F117" s="309">
        <f>SUM(F118:F123)</f>
        <v>0</v>
      </c>
      <c r="G117" s="309">
        <f>SUM(G118:G123)</f>
        <v>0</v>
      </c>
      <c r="H117" s="309">
        <f t="shared" si="1"/>
        <v>0</v>
      </c>
    </row>
    <row r="118" spans="2:8" ht="15.75" customHeight="1" x14ac:dyDescent="0.3">
      <c r="B118" s="137"/>
      <c r="D118" s="211" t="s">
        <v>455</v>
      </c>
      <c r="E118" s="443"/>
      <c r="F118" s="443"/>
      <c r="G118" s="443"/>
      <c r="H118" s="309">
        <f t="shared" si="1"/>
        <v>0</v>
      </c>
    </row>
    <row r="119" spans="2:8" ht="15.75" customHeight="1" x14ac:dyDescent="0.3">
      <c r="B119" s="137"/>
      <c r="D119" s="211" t="s">
        <v>457</v>
      </c>
      <c r="E119" s="443"/>
      <c r="F119" s="443"/>
      <c r="G119" s="443"/>
      <c r="H119" s="309">
        <f t="shared" si="1"/>
        <v>0</v>
      </c>
    </row>
    <row r="120" spans="2:8" ht="15.75" customHeight="1" x14ac:dyDescent="0.3">
      <c r="B120" s="137"/>
      <c r="D120" s="211" t="s">
        <v>459</v>
      </c>
      <c r="E120" s="443"/>
      <c r="F120" s="443"/>
      <c r="G120" s="443"/>
      <c r="H120" s="309">
        <f t="shared" si="1"/>
        <v>0</v>
      </c>
    </row>
    <row r="121" spans="2:8" ht="15.75" customHeight="1" x14ac:dyDescent="0.3">
      <c r="B121" s="137"/>
      <c r="D121" s="211" t="s">
        <v>461</v>
      </c>
      <c r="E121" s="443"/>
      <c r="F121" s="443"/>
      <c r="G121" s="443"/>
      <c r="H121" s="309">
        <f t="shared" si="1"/>
        <v>0</v>
      </c>
    </row>
    <row r="122" spans="2:8" ht="15.75" customHeight="1" x14ac:dyDescent="0.3">
      <c r="B122" s="137"/>
      <c r="D122" s="211" t="s">
        <v>463</v>
      </c>
      <c r="E122" s="443"/>
      <c r="F122" s="443"/>
      <c r="G122" s="443"/>
      <c r="H122" s="309">
        <f t="shared" si="1"/>
        <v>0</v>
      </c>
    </row>
    <row r="123" spans="2:8" ht="15.75" customHeight="1" x14ac:dyDescent="0.3">
      <c r="B123" s="137"/>
      <c r="D123" s="211" t="s">
        <v>433</v>
      </c>
      <c r="E123" s="443"/>
      <c r="F123" s="443"/>
      <c r="G123" s="443"/>
      <c r="H123" s="309">
        <f t="shared" si="1"/>
        <v>0</v>
      </c>
    </row>
    <row r="124" spans="2:8" ht="15.75" customHeight="1" x14ac:dyDescent="0.3">
      <c r="B124" s="137"/>
      <c r="C124" s="209" t="s">
        <v>537</v>
      </c>
      <c r="D124" s="139"/>
      <c r="E124" s="309">
        <f>E125+E128</f>
        <v>0</v>
      </c>
      <c r="F124" s="309">
        <f>F125+F128</f>
        <v>0</v>
      </c>
      <c r="G124" s="309">
        <f>G125+G128</f>
        <v>0</v>
      </c>
      <c r="H124" s="309">
        <f t="shared" si="1"/>
        <v>0</v>
      </c>
    </row>
    <row r="125" spans="2:8" ht="15.75" customHeight="1" x14ac:dyDescent="0.3">
      <c r="B125" s="137"/>
      <c r="D125" s="139" t="s">
        <v>538</v>
      </c>
      <c r="E125" s="309">
        <f>SUM(E126:E127)</f>
        <v>0</v>
      </c>
      <c r="F125" s="309">
        <f>SUM(F126:F127)</f>
        <v>0</v>
      </c>
      <c r="G125" s="309">
        <f>SUM(G126:G127)</f>
        <v>0</v>
      </c>
      <c r="H125" s="309">
        <f t="shared" si="1"/>
        <v>0</v>
      </c>
    </row>
    <row r="126" spans="2:8" ht="15.75" customHeight="1" x14ac:dyDescent="0.3">
      <c r="B126" s="137"/>
      <c r="D126" s="211" t="s">
        <v>539</v>
      </c>
      <c r="E126" s="443"/>
      <c r="F126" s="443"/>
      <c r="G126" s="443"/>
      <c r="H126" s="309">
        <f t="shared" si="1"/>
        <v>0</v>
      </c>
    </row>
    <row r="127" spans="2:8" ht="15.75" customHeight="1" x14ac:dyDescent="0.3">
      <c r="B127" s="137"/>
      <c r="D127" s="211" t="s">
        <v>540</v>
      </c>
      <c r="E127" s="443"/>
      <c r="F127" s="443"/>
      <c r="G127" s="443"/>
      <c r="H127" s="309">
        <f t="shared" si="1"/>
        <v>0</v>
      </c>
    </row>
    <row r="128" spans="2:8" ht="15.75" customHeight="1" x14ac:dyDescent="0.3">
      <c r="B128" s="137"/>
      <c r="D128" s="139" t="s">
        <v>541</v>
      </c>
      <c r="E128" s="309">
        <f>SUM(E129:E134)</f>
        <v>0</v>
      </c>
      <c r="F128" s="309">
        <f>SUM(F129:F134)</f>
        <v>0</v>
      </c>
      <c r="G128" s="309">
        <f>SUM(G129:G134)</f>
        <v>0</v>
      </c>
      <c r="H128" s="309">
        <f t="shared" si="1"/>
        <v>0</v>
      </c>
    </row>
    <row r="129" spans="2:8" ht="15.75" customHeight="1" x14ac:dyDescent="0.3">
      <c r="B129" s="137"/>
      <c r="D129" s="211" t="s">
        <v>455</v>
      </c>
      <c r="E129" s="443"/>
      <c r="F129" s="443"/>
      <c r="G129" s="443"/>
      <c r="H129" s="309">
        <f t="shared" si="1"/>
        <v>0</v>
      </c>
    </row>
    <row r="130" spans="2:8" ht="15.75" customHeight="1" x14ac:dyDescent="0.3">
      <c r="B130" s="137"/>
      <c r="D130" s="211" t="s">
        <v>457</v>
      </c>
      <c r="E130" s="443"/>
      <c r="F130" s="443"/>
      <c r="G130" s="443"/>
      <c r="H130" s="309">
        <f t="shared" si="1"/>
        <v>0</v>
      </c>
    </row>
    <row r="131" spans="2:8" ht="15.75" customHeight="1" x14ac:dyDescent="0.3">
      <c r="B131" s="137"/>
      <c r="D131" s="211" t="s">
        <v>459</v>
      </c>
      <c r="E131" s="443"/>
      <c r="F131" s="443"/>
      <c r="G131" s="443"/>
      <c r="H131" s="309">
        <f t="shared" si="1"/>
        <v>0</v>
      </c>
    </row>
    <row r="132" spans="2:8" ht="15.75" customHeight="1" x14ac:dyDescent="0.3">
      <c r="B132" s="137"/>
      <c r="D132" s="211" t="s">
        <v>461</v>
      </c>
      <c r="E132" s="443"/>
      <c r="F132" s="443"/>
      <c r="G132" s="443"/>
      <c r="H132" s="309">
        <f t="shared" si="1"/>
        <v>0</v>
      </c>
    </row>
    <row r="133" spans="2:8" ht="15.75" customHeight="1" x14ac:dyDescent="0.3">
      <c r="B133" s="137"/>
      <c r="D133" s="211" t="s">
        <v>463</v>
      </c>
      <c r="E133" s="443"/>
      <c r="F133" s="443"/>
      <c r="G133" s="443"/>
      <c r="H133" s="309">
        <f t="shared" si="1"/>
        <v>0</v>
      </c>
    </row>
    <row r="134" spans="2:8" ht="15.75" customHeight="1" x14ac:dyDescent="0.3">
      <c r="B134" s="137"/>
      <c r="D134" s="211" t="s">
        <v>433</v>
      </c>
      <c r="E134" s="443"/>
      <c r="F134" s="443"/>
      <c r="G134" s="443"/>
      <c r="H134" s="309">
        <f t="shared" si="1"/>
        <v>0</v>
      </c>
    </row>
    <row r="135" spans="2:8" ht="15.75" customHeight="1" x14ac:dyDescent="0.3">
      <c r="B135" s="137"/>
      <c r="C135" s="209" t="s">
        <v>542</v>
      </c>
      <c r="D135" s="139"/>
      <c r="E135" s="309">
        <f>E136+E139+E140+E143</f>
        <v>0</v>
      </c>
      <c r="F135" s="309">
        <f>F136+F139+F140+F143</f>
        <v>0</v>
      </c>
      <c r="G135" s="309">
        <f>G136+G139+G140+G143</f>
        <v>0</v>
      </c>
      <c r="H135" s="309">
        <f t="shared" si="1"/>
        <v>0</v>
      </c>
    </row>
    <row r="136" spans="2:8" ht="15.75" customHeight="1" x14ac:dyDescent="0.3">
      <c r="B136" s="137"/>
      <c r="D136" s="139" t="s">
        <v>543</v>
      </c>
      <c r="E136" s="309">
        <f>SUM(E137:E138)</f>
        <v>0</v>
      </c>
      <c r="F136" s="309">
        <f>SUM(F137:F138)</f>
        <v>0</v>
      </c>
      <c r="G136" s="309">
        <f>SUM(G137:G138)</f>
        <v>0</v>
      </c>
      <c r="H136" s="309">
        <f t="shared" si="1"/>
        <v>0</v>
      </c>
    </row>
    <row r="137" spans="2:8" ht="15.75" customHeight="1" x14ac:dyDescent="0.3">
      <c r="B137" s="137"/>
      <c r="D137" s="211" t="s">
        <v>530</v>
      </c>
      <c r="E137" s="443"/>
      <c r="F137" s="443"/>
      <c r="G137" s="443"/>
      <c r="H137" s="309">
        <f t="shared" ref="H137:H200" si="2">SUM(E137:G137)</f>
        <v>0</v>
      </c>
    </row>
    <row r="138" spans="2:8" ht="15.75" customHeight="1" x14ac:dyDescent="0.3">
      <c r="B138" s="137"/>
      <c r="D138" s="211" t="s">
        <v>531</v>
      </c>
      <c r="E138" s="443"/>
      <c r="F138" s="443"/>
      <c r="G138" s="443"/>
      <c r="H138" s="309">
        <f t="shared" si="2"/>
        <v>0</v>
      </c>
    </row>
    <row r="139" spans="2:8" ht="15.75" customHeight="1" x14ac:dyDescent="0.3">
      <c r="B139" s="137"/>
      <c r="D139" s="139" t="s">
        <v>544</v>
      </c>
      <c r="E139" s="443"/>
      <c r="F139" s="443"/>
      <c r="G139" s="443"/>
      <c r="H139" s="309">
        <f t="shared" si="2"/>
        <v>0</v>
      </c>
    </row>
    <row r="140" spans="2:8" ht="15.75" customHeight="1" x14ac:dyDescent="0.3">
      <c r="B140" s="137"/>
      <c r="D140" s="139" t="s">
        <v>127</v>
      </c>
      <c r="E140" s="309">
        <f>SUM(E141:E142)</f>
        <v>0</v>
      </c>
      <c r="F140" s="309">
        <f>SUM(F141:F142)</f>
        <v>0</v>
      </c>
      <c r="G140" s="309">
        <f>SUM(G141:G142)</f>
        <v>0</v>
      </c>
      <c r="H140" s="309">
        <f t="shared" si="2"/>
        <v>0</v>
      </c>
    </row>
    <row r="141" spans="2:8" ht="15.75" customHeight="1" x14ac:dyDescent="0.3">
      <c r="B141" s="137"/>
      <c r="D141" s="211" t="s">
        <v>545</v>
      </c>
      <c r="E141" s="443"/>
      <c r="F141" s="443"/>
      <c r="G141" s="443"/>
      <c r="H141" s="309">
        <f t="shared" si="2"/>
        <v>0</v>
      </c>
    </row>
    <row r="142" spans="2:8" ht="15.75" customHeight="1" x14ac:dyDescent="0.3">
      <c r="B142" s="137"/>
      <c r="D142" s="211" t="s">
        <v>546</v>
      </c>
      <c r="E142" s="443"/>
      <c r="F142" s="443"/>
      <c r="G142" s="443"/>
      <c r="H142" s="309">
        <f t="shared" si="2"/>
        <v>0</v>
      </c>
    </row>
    <row r="143" spans="2:8" ht="15.75" customHeight="1" x14ac:dyDescent="0.3">
      <c r="B143" s="137"/>
      <c r="D143" s="139" t="s">
        <v>547</v>
      </c>
      <c r="E143" s="443"/>
      <c r="F143" s="443"/>
      <c r="G143" s="443"/>
      <c r="H143" s="309">
        <f t="shared" si="2"/>
        <v>0</v>
      </c>
    </row>
    <row r="144" spans="2:8" ht="15.75" customHeight="1" x14ac:dyDescent="0.3">
      <c r="B144" s="137"/>
      <c r="C144" s="209" t="s">
        <v>548</v>
      </c>
      <c r="D144" s="139"/>
      <c r="E144" s="443"/>
      <c r="F144" s="443"/>
      <c r="G144" s="443"/>
      <c r="H144" s="309">
        <f t="shared" si="2"/>
        <v>0</v>
      </c>
    </row>
    <row r="145" spans="2:8" ht="15.75" customHeight="1" x14ac:dyDescent="0.3">
      <c r="B145" s="202"/>
      <c r="C145" s="210" t="s">
        <v>549</v>
      </c>
      <c r="D145" s="149"/>
      <c r="E145" s="443"/>
      <c r="F145" s="443"/>
      <c r="G145" s="443"/>
      <c r="H145" s="309">
        <f t="shared" si="2"/>
        <v>0</v>
      </c>
    </row>
    <row r="146" spans="2:8" ht="15.75" customHeight="1" x14ac:dyDescent="0.3">
      <c r="B146" s="141" t="s">
        <v>550</v>
      </c>
      <c r="D146" s="139"/>
      <c r="E146" s="309">
        <f>E147+E154+E161+E162+E170+E178+E185+E215+E192+E199+E206</f>
        <v>0</v>
      </c>
      <c r="F146" s="309">
        <f>F147+F154+F161+F162+F170+F178+F185+F215+F192+F199+F206</f>
        <v>0</v>
      </c>
      <c r="G146" s="309">
        <f>G147+G154+G161+G162+G170+G178+G185+G215+G192+G199+G206</f>
        <v>0</v>
      </c>
      <c r="H146" s="309">
        <f t="shared" si="2"/>
        <v>0</v>
      </c>
    </row>
    <row r="147" spans="2:8" ht="15.75" customHeight="1" x14ac:dyDescent="0.3">
      <c r="B147" s="137"/>
      <c r="C147" s="209" t="s">
        <v>482</v>
      </c>
      <c r="D147" s="212"/>
      <c r="E147" s="309">
        <f>SUM(E148:E153)</f>
        <v>0</v>
      </c>
      <c r="F147" s="309">
        <f>SUM(F148:F153)</f>
        <v>0</v>
      </c>
      <c r="G147" s="309">
        <f>SUM(G148:G153)</f>
        <v>0</v>
      </c>
      <c r="H147" s="309">
        <f t="shared" si="2"/>
        <v>0</v>
      </c>
    </row>
    <row r="148" spans="2:8" ht="15.75" customHeight="1" x14ac:dyDescent="0.3">
      <c r="B148" s="137"/>
      <c r="D148" s="139" t="s">
        <v>455</v>
      </c>
      <c r="E148" s="443"/>
      <c r="F148" s="443"/>
      <c r="G148" s="443"/>
      <c r="H148" s="309">
        <f t="shared" si="2"/>
        <v>0</v>
      </c>
    </row>
    <row r="149" spans="2:8" ht="15.75" customHeight="1" x14ac:dyDescent="0.3">
      <c r="B149" s="137"/>
      <c r="D149" s="139" t="s">
        <v>457</v>
      </c>
      <c r="E149" s="443"/>
      <c r="F149" s="443"/>
      <c r="G149" s="443"/>
      <c r="H149" s="309">
        <f t="shared" si="2"/>
        <v>0</v>
      </c>
    </row>
    <row r="150" spans="2:8" ht="15.75" customHeight="1" x14ac:dyDescent="0.3">
      <c r="B150" s="137"/>
      <c r="D150" s="139" t="s">
        <v>459</v>
      </c>
      <c r="E150" s="443"/>
      <c r="F150" s="443"/>
      <c r="G150" s="443"/>
      <c r="H150" s="309">
        <f t="shared" si="2"/>
        <v>0</v>
      </c>
    </row>
    <row r="151" spans="2:8" ht="15.75" customHeight="1" x14ac:dyDescent="0.3">
      <c r="B151" s="137"/>
      <c r="D151" s="139" t="s">
        <v>461</v>
      </c>
      <c r="E151" s="443"/>
      <c r="F151" s="443"/>
      <c r="G151" s="443"/>
      <c r="H151" s="309">
        <f t="shared" si="2"/>
        <v>0</v>
      </c>
    </row>
    <row r="152" spans="2:8" ht="15.75" customHeight="1" x14ac:dyDescent="0.3">
      <c r="B152" s="137"/>
      <c r="D152" s="139" t="s">
        <v>463</v>
      </c>
      <c r="E152" s="443"/>
      <c r="F152" s="443"/>
      <c r="G152" s="443"/>
      <c r="H152" s="309">
        <f t="shared" si="2"/>
        <v>0</v>
      </c>
    </row>
    <row r="153" spans="2:8" ht="15.75" customHeight="1" x14ac:dyDescent="0.3">
      <c r="B153" s="137"/>
      <c r="D153" s="139" t="s">
        <v>433</v>
      </c>
      <c r="E153" s="443"/>
      <c r="F153" s="443"/>
      <c r="G153" s="443"/>
      <c r="H153" s="309">
        <f t="shared" si="2"/>
        <v>0</v>
      </c>
    </row>
    <row r="154" spans="2:8" x14ac:dyDescent="0.3">
      <c r="B154" s="137"/>
      <c r="C154" s="676" t="s">
        <v>483</v>
      </c>
      <c r="D154" s="677"/>
      <c r="E154" s="309">
        <f>SUM(E155:E160)</f>
        <v>0</v>
      </c>
      <c r="F154" s="309">
        <f>SUM(F155:F160)</f>
        <v>0</v>
      </c>
      <c r="G154" s="309">
        <f>SUM(G155:G160)</f>
        <v>0</v>
      </c>
      <c r="H154" s="309">
        <f t="shared" si="2"/>
        <v>0</v>
      </c>
    </row>
    <row r="155" spans="2:8" ht="15.75" customHeight="1" x14ac:dyDescent="0.3">
      <c r="B155" s="137"/>
      <c r="D155" s="139" t="s">
        <v>455</v>
      </c>
      <c r="E155" s="443"/>
      <c r="F155" s="443"/>
      <c r="G155" s="443"/>
      <c r="H155" s="309">
        <f t="shared" si="2"/>
        <v>0</v>
      </c>
    </row>
    <row r="156" spans="2:8" ht="15.75" customHeight="1" x14ac:dyDescent="0.3">
      <c r="B156" s="137"/>
      <c r="D156" s="139" t="s">
        <v>457</v>
      </c>
      <c r="E156" s="443"/>
      <c r="F156" s="443"/>
      <c r="G156" s="443"/>
      <c r="H156" s="309">
        <f t="shared" si="2"/>
        <v>0</v>
      </c>
    </row>
    <row r="157" spans="2:8" ht="15.75" customHeight="1" x14ac:dyDescent="0.3">
      <c r="B157" s="137"/>
      <c r="D157" s="139" t="s">
        <v>459</v>
      </c>
      <c r="E157" s="443"/>
      <c r="F157" s="443"/>
      <c r="G157" s="443"/>
      <c r="H157" s="309">
        <f t="shared" si="2"/>
        <v>0</v>
      </c>
    </row>
    <row r="158" spans="2:8" ht="15.75" customHeight="1" x14ac:dyDescent="0.3">
      <c r="B158" s="137"/>
      <c r="D158" s="139" t="s">
        <v>461</v>
      </c>
      <c r="E158" s="443"/>
      <c r="F158" s="443"/>
      <c r="G158" s="443"/>
      <c r="H158" s="309">
        <f t="shared" si="2"/>
        <v>0</v>
      </c>
    </row>
    <row r="159" spans="2:8" ht="15.75" customHeight="1" x14ac:dyDescent="0.3">
      <c r="B159" s="137"/>
      <c r="D159" s="139" t="s">
        <v>463</v>
      </c>
      <c r="E159" s="443"/>
      <c r="F159" s="443"/>
      <c r="G159" s="443"/>
      <c r="H159" s="309">
        <f t="shared" si="2"/>
        <v>0</v>
      </c>
    </row>
    <row r="160" spans="2:8" ht="15.75" customHeight="1" x14ac:dyDescent="0.3">
      <c r="B160" s="137"/>
      <c r="D160" s="139" t="s">
        <v>433</v>
      </c>
      <c r="E160" s="443"/>
      <c r="F160" s="443"/>
      <c r="G160" s="443"/>
      <c r="H160" s="309">
        <f t="shared" si="2"/>
        <v>0</v>
      </c>
    </row>
    <row r="161" spans="2:8" ht="15.75" customHeight="1" x14ac:dyDescent="0.3">
      <c r="B161" s="137"/>
      <c r="C161" s="209" t="s">
        <v>551</v>
      </c>
      <c r="D161" s="139"/>
      <c r="E161" s="443"/>
      <c r="F161" s="443"/>
      <c r="G161" s="443"/>
      <c r="H161" s="309">
        <f t="shared" si="2"/>
        <v>0</v>
      </c>
    </row>
    <row r="162" spans="2:8" ht="15.75" customHeight="1" x14ac:dyDescent="0.3">
      <c r="B162" s="137"/>
      <c r="C162" s="209" t="s">
        <v>467</v>
      </c>
      <c r="D162" s="139"/>
      <c r="E162" s="309">
        <f>SUM(E163:E169)</f>
        <v>0</v>
      </c>
      <c r="F162" s="309">
        <f>SUM(F163:F169)</f>
        <v>0</v>
      </c>
      <c r="G162" s="309">
        <f>SUM(G163:G169)</f>
        <v>0</v>
      </c>
      <c r="H162" s="309">
        <f t="shared" si="2"/>
        <v>0</v>
      </c>
    </row>
    <row r="163" spans="2:8" ht="15.75" customHeight="1" x14ac:dyDescent="0.3">
      <c r="B163" s="137"/>
      <c r="D163" s="139" t="s">
        <v>454</v>
      </c>
      <c r="E163" s="443"/>
      <c r="F163" s="443"/>
      <c r="G163" s="443"/>
      <c r="H163" s="309">
        <f t="shared" si="2"/>
        <v>0</v>
      </c>
    </row>
    <row r="164" spans="2:8" ht="15.75" customHeight="1" x14ac:dyDescent="0.3">
      <c r="B164" s="137"/>
      <c r="D164" s="139" t="s">
        <v>456</v>
      </c>
      <c r="E164" s="443"/>
      <c r="F164" s="443"/>
      <c r="G164" s="443"/>
      <c r="H164" s="309">
        <f t="shared" si="2"/>
        <v>0</v>
      </c>
    </row>
    <row r="165" spans="2:8" ht="15.75" customHeight="1" x14ac:dyDescent="0.3">
      <c r="B165" s="137"/>
      <c r="D165" s="139" t="s">
        <v>458</v>
      </c>
      <c r="E165" s="443"/>
      <c r="F165" s="443"/>
      <c r="G165" s="443"/>
      <c r="H165" s="309">
        <f t="shared" si="2"/>
        <v>0</v>
      </c>
    </row>
    <row r="166" spans="2:8" ht="15.75" customHeight="1" x14ac:dyDescent="0.3">
      <c r="B166" s="137"/>
      <c r="D166" s="139" t="s">
        <v>460</v>
      </c>
      <c r="E166" s="443"/>
      <c r="F166" s="443"/>
      <c r="G166" s="443"/>
      <c r="H166" s="309">
        <f t="shared" si="2"/>
        <v>0</v>
      </c>
    </row>
    <row r="167" spans="2:8" ht="15.75" customHeight="1" x14ac:dyDescent="0.3">
      <c r="B167" s="137"/>
      <c r="D167" s="139" t="s">
        <v>462</v>
      </c>
      <c r="E167" s="443"/>
      <c r="F167" s="443"/>
      <c r="G167" s="443"/>
      <c r="H167" s="309">
        <f t="shared" si="2"/>
        <v>0</v>
      </c>
    </row>
    <row r="168" spans="2:8" ht="15.75" customHeight="1" x14ac:dyDescent="0.3">
      <c r="B168" s="137"/>
      <c r="D168" s="139" t="s">
        <v>464</v>
      </c>
      <c r="E168" s="443"/>
      <c r="F168" s="443"/>
      <c r="G168" s="443"/>
      <c r="H168" s="309">
        <f t="shared" si="2"/>
        <v>0</v>
      </c>
    </row>
    <row r="169" spans="2:8" ht="15.75" customHeight="1" x14ac:dyDescent="0.3">
      <c r="B169" s="137"/>
      <c r="D169" s="139" t="s">
        <v>465</v>
      </c>
      <c r="E169" s="443"/>
      <c r="F169" s="443"/>
      <c r="G169" s="443"/>
      <c r="H169" s="309">
        <f t="shared" si="2"/>
        <v>0</v>
      </c>
    </row>
    <row r="170" spans="2:8" ht="15.75" customHeight="1" x14ac:dyDescent="0.3">
      <c r="B170" s="137"/>
      <c r="C170" s="209" t="s">
        <v>469</v>
      </c>
      <c r="D170" s="139"/>
      <c r="E170" s="309">
        <f>SUM(E171:E177)</f>
        <v>0</v>
      </c>
      <c r="F170" s="309">
        <f>SUM(F171:F177)</f>
        <v>0</v>
      </c>
      <c r="G170" s="309">
        <f>SUM(G171:G177)</f>
        <v>0</v>
      </c>
      <c r="H170" s="309">
        <f t="shared" si="2"/>
        <v>0</v>
      </c>
    </row>
    <row r="171" spans="2:8" ht="15.75" customHeight="1" x14ac:dyDescent="0.3">
      <c r="B171" s="137"/>
      <c r="D171" s="139" t="s">
        <v>454</v>
      </c>
      <c r="E171" s="443"/>
      <c r="F171" s="443"/>
      <c r="G171" s="443"/>
      <c r="H171" s="309">
        <f t="shared" si="2"/>
        <v>0</v>
      </c>
    </row>
    <row r="172" spans="2:8" ht="15.75" customHeight="1" x14ac:dyDescent="0.3">
      <c r="B172" s="137"/>
      <c r="D172" s="139" t="s">
        <v>456</v>
      </c>
      <c r="E172" s="443"/>
      <c r="F172" s="443"/>
      <c r="G172" s="443"/>
      <c r="H172" s="309">
        <f t="shared" si="2"/>
        <v>0</v>
      </c>
    </row>
    <row r="173" spans="2:8" ht="15.75" customHeight="1" x14ac:dyDescent="0.3">
      <c r="B173" s="137"/>
      <c r="D173" s="139" t="s">
        <v>458</v>
      </c>
      <c r="E173" s="443"/>
      <c r="F173" s="443"/>
      <c r="G173" s="443"/>
      <c r="H173" s="309">
        <f t="shared" si="2"/>
        <v>0</v>
      </c>
    </row>
    <row r="174" spans="2:8" ht="15.75" customHeight="1" x14ac:dyDescent="0.3">
      <c r="B174" s="137"/>
      <c r="D174" s="139" t="s">
        <v>460</v>
      </c>
      <c r="E174" s="443"/>
      <c r="F174" s="443"/>
      <c r="G174" s="443"/>
      <c r="H174" s="309">
        <f t="shared" si="2"/>
        <v>0</v>
      </c>
    </row>
    <row r="175" spans="2:8" ht="15.75" customHeight="1" x14ac:dyDescent="0.3">
      <c r="B175" s="137"/>
      <c r="D175" s="139" t="s">
        <v>462</v>
      </c>
      <c r="E175" s="443"/>
      <c r="F175" s="443"/>
      <c r="G175" s="443"/>
      <c r="H175" s="309">
        <f t="shared" si="2"/>
        <v>0</v>
      </c>
    </row>
    <row r="176" spans="2:8" ht="15.75" customHeight="1" x14ac:dyDescent="0.3">
      <c r="B176" s="137"/>
      <c r="D176" s="139" t="s">
        <v>464</v>
      </c>
      <c r="E176" s="443"/>
      <c r="F176" s="443"/>
      <c r="G176" s="443"/>
      <c r="H176" s="309">
        <f t="shared" si="2"/>
        <v>0</v>
      </c>
    </row>
    <row r="177" spans="2:8" ht="15.75" customHeight="1" x14ac:dyDescent="0.3">
      <c r="B177" s="137"/>
      <c r="D177" s="139" t="s">
        <v>465</v>
      </c>
      <c r="E177" s="443"/>
      <c r="F177" s="443"/>
      <c r="G177" s="443"/>
      <c r="H177" s="309">
        <f t="shared" si="2"/>
        <v>0</v>
      </c>
    </row>
    <row r="178" spans="2:8" ht="15.75" customHeight="1" x14ac:dyDescent="0.3">
      <c r="B178" s="137"/>
      <c r="C178" s="209" t="s">
        <v>484</v>
      </c>
      <c r="D178" s="139"/>
      <c r="E178" s="309">
        <f>SUM(E179:E184)</f>
        <v>0</v>
      </c>
      <c r="F178" s="309">
        <f>SUM(F179:F184)</f>
        <v>0</v>
      </c>
      <c r="G178" s="309">
        <f>SUM(G179:G184)</f>
        <v>0</v>
      </c>
      <c r="H178" s="309">
        <f t="shared" si="2"/>
        <v>0</v>
      </c>
    </row>
    <row r="179" spans="2:8" ht="15.75" customHeight="1" x14ac:dyDescent="0.3">
      <c r="B179" s="137"/>
      <c r="D179" s="139" t="s">
        <v>455</v>
      </c>
      <c r="E179" s="443"/>
      <c r="F179" s="443"/>
      <c r="G179" s="443"/>
      <c r="H179" s="309">
        <f t="shared" si="2"/>
        <v>0</v>
      </c>
    </row>
    <row r="180" spans="2:8" ht="15.75" customHeight="1" x14ac:dyDescent="0.3">
      <c r="B180" s="137"/>
      <c r="D180" s="139" t="s">
        <v>457</v>
      </c>
      <c r="E180" s="443"/>
      <c r="F180" s="443"/>
      <c r="G180" s="443"/>
      <c r="H180" s="309">
        <f t="shared" si="2"/>
        <v>0</v>
      </c>
    </row>
    <row r="181" spans="2:8" ht="15.75" customHeight="1" x14ac:dyDescent="0.3">
      <c r="B181" s="137"/>
      <c r="D181" s="139" t="s">
        <v>459</v>
      </c>
      <c r="E181" s="443"/>
      <c r="F181" s="443"/>
      <c r="G181" s="443"/>
      <c r="H181" s="309">
        <f t="shared" si="2"/>
        <v>0</v>
      </c>
    </row>
    <row r="182" spans="2:8" ht="15.75" customHeight="1" x14ac:dyDescent="0.3">
      <c r="B182" s="137"/>
      <c r="D182" s="139" t="s">
        <v>461</v>
      </c>
      <c r="E182" s="443"/>
      <c r="F182" s="443"/>
      <c r="G182" s="443"/>
      <c r="H182" s="309">
        <f t="shared" si="2"/>
        <v>0</v>
      </c>
    </row>
    <row r="183" spans="2:8" ht="15.75" customHeight="1" x14ac:dyDescent="0.3">
      <c r="B183" s="137"/>
      <c r="D183" s="139" t="s">
        <v>463</v>
      </c>
      <c r="E183" s="443"/>
      <c r="F183" s="443"/>
      <c r="G183" s="443"/>
      <c r="H183" s="309">
        <f t="shared" si="2"/>
        <v>0</v>
      </c>
    </row>
    <row r="184" spans="2:8" ht="15.75" customHeight="1" x14ac:dyDescent="0.3">
      <c r="B184" s="137"/>
      <c r="D184" s="139" t="s">
        <v>433</v>
      </c>
      <c r="E184" s="443"/>
      <c r="F184" s="443"/>
      <c r="G184" s="443"/>
      <c r="H184" s="309">
        <f t="shared" si="2"/>
        <v>0</v>
      </c>
    </row>
    <row r="185" spans="2:8" ht="15.75" customHeight="1" x14ac:dyDescent="0.3">
      <c r="B185" s="137"/>
      <c r="C185" s="209" t="s">
        <v>485</v>
      </c>
      <c r="D185" s="139"/>
      <c r="E185" s="309">
        <f>SUM(E186:E191)</f>
        <v>0</v>
      </c>
      <c r="F185" s="309">
        <f>SUM(F186:F191)</f>
        <v>0</v>
      </c>
      <c r="G185" s="309">
        <f>SUM(G186:G191)</f>
        <v>0</v>
      </c>
      <c r="H185" s="309">
        <f t="shared" si="2"/>
        <v>0</v>
      </c>
    </row>
    <row r="186" spans="2:8" ht="15.75" customHeight="1" x14ac:dyDescent="0.3">
      <c r="B186" s="137"/>
      <c r="D186" s="139" t="s">
        <v>455</v>
      </c>
      <c r="E186" s="443"/>
      <c r="F186" s="443"/>
      <c r="G186" s="443"/>
      <c r="H186" s="309">
        <f t="shared" si="2"/>
        <v>0</v>
      </c>
    </row>
    <row r="187" spans="2:8" ht="15.75" customHeight="1" x14ac:dyDescent="0.3">
      <c r="B187" s="137"/>
      <c r="D187" s="139" t="s">
        <v>457</v>
      </c>
      <c r="E187" s="443"/>
      <c r="F187" s="443"/>
      <c r="G187" s="443"/>
      <c r="H187" s="309">
        <f t="shared" si="2"/>
        <v>0</v>
      </c>
    </row>
    <row r="188" spans="2:8" ht="15.75" customHeight="1" x14ac:dyDescent="0.3">
      <c r="B188" s="137"/>
      <c r="D188" s="139" t="s">
        <v>459</v>
      </c>
      <c r="E188" s="443"/>
      <c r="F188" s="443"/>
      <c r="G188" s="443"/>
      <c r="H188" s="309">
        <f t="shared" si="2"/>
        <v>0</v>
      </c>
    </row>
    <row r="189" spans="2:8" ht="15.75" customHeight="1" x14ac:dyDescent="0.3">
      <c r="B189" s="137"/>
      <c r="D189" s="139" t="s">
        <v>461</v>
      </c>
      <c r="E189" s="443"/>
      <c r="F189" s="443"/>
      <c r="G189" s="443"/>
      <c r="H189" s="309">
        <f t="shared" si="2"/>
        <v>0</v>
      </c>
    </row>
    <row r="190" spans="2:8" ht="15.75" customHeight="1" x14ac:dyDescent="0.3">
      <c r="B190" s="137"/>
      <c r="D190" s="139" t="s">
        <v>463</v>
      </c>
      <c r="E190" s="443"/>
      <c r="F190" s="443"/>
      <c r="G190" s="443"/>
      <c r="H190" s="309">
        <f t="shared" si="2"/>
        <v>0</v>
      </c>
    </row>
    <row r="191" spans="2:8" ht="15.75" customHeight="1" x14ac:dyDescent="0.3">
      <c r="B191" s="137"/>
      <c r="D191" s="139" t="s">
        <v>433</v>
      </c>
      <c r="E191" s="443"/>
      <c r="F191" s="443"/>
      <c r="G191" s="443"/>
      <c r="H191" s="309">
        <f t="shared" si="2"/>
        <v>0</v>
      </c>
    </row>
    <row r="192" spans="2:8" ht="15.75" customHeight="1" x14ac:dyDescent="0.3">
      <c r="B192" s="137"/>
      <c r="C192" s="209" t="s">
        <v>486</v>
      </c>
      <c r="D192" s="139"/>
      <c r="E192" s="309">
        <f>SUM(E193:E198)</f>
        <v>0</v>
      </c>
      <c r="F192" s="309">
        <f>SUM(F193:F198)</f>
        <v>0</v>
      </c>
      <c r="G192" s="309">
        <f>SUM(G193:G198)</f>
        <v>0</v>
      </c>
      <c r="H192" s="309">
        <f t="shared" si="2"/>
        <v>0</v>
      </c>
    </row>
    <row r="193" spans="2:8" ht="15.75" customHeight="1" x14ac:dyDescent="0.3">
      <c r="B193" s="137"/>
      <c r="D193" s="139" t="s">
        <v>455</v>
      </c>
      <c r="E193" s="443"/>
      <c r="F193" s="443"/>
      <c r="G193" s="443"/>
      <c r="H193" s="309">
        <f t="shared" si="2"/>
        <v>0</v>
      </c>
    </row>
    <row r="194" spans="2:8" ht="15.75" customHeight="1" x14ac:dyDescent="0.3">
      <c r="B194" s="137"/>
      <c r="D194" s="139" t="s">
        <v>457</v>
      </c>
      <c r="E194" s="443"/>
      <c r="F194" s="443"/>
      <c r="G194" s="443"/>
      <c r="H194" s="309">
        <f t="shared" si="2"/>
        <v>0</v>
      </c>
    </row>
    <row r="195" spans="2:8" ht="15.75" customHeight="1" x14ac:dyDescent="0.3">
      <c r="B195" s="137"/>
      <c r="D195" s="139" t="s">
        <v>459</v>
      </c>
      <c r="E195" s="443"/>
      <c r="F195" s="443"/>
      <c r="G195" s="443"/>
      <c r="H195" s="309">
        <f t="shared" si="2"/>
        <v>0</v>
      </c>
    </row>
    <row r="196" spans="2:8" ht="15.75" customHeight="1" x14ac:dyDescent="0.3">
      <c r="B196" s="137"/>
      <c r="D196" s="139" t="s">
        <v>461</v>
      </c>
      <c r="E196" s="443"/>
      <c r="F196" s="443"/>
      <c r="G196" s="443"/>
      <c r="H196" s="309">
        <f t="shared" si="2"/>
        <v>0</v>
      </c>
    </row>
    <row r="197" spans="2:8" ht="15.75" customHeight="1" x14ac:dyDescent="0.3">
      <c r="B197" s="137"/>
      <c r="D197" s="139" t="s">
        <v>463</v>
      </c>
      <c r="E197" s="443"/>
      <c r="F197" s="443"/>
      <c r="G197" s="443"/>
      <c r="H197" s="309">
        <f t="shared" si="2"/>
        <v>0</v>
      </c>
    </row>
    <row r="198" spans="2:8" ht="15.75" customHeight="1" x14ac:dyDescent="0.3">
      <c r="B198" s="137"/>
      <c r="D198" s="139" t="s">
        <v>433</v>
      </c>
      <c r="E198" s="443"/>
      <c r="F198" s="443"/>
      <c r="G198" s="443"/>
      <c r="H198" s="309">
        <f t="shared" si="2"/>
        <v>0</v>
      </c>
    </row>
    <row r="199" spans="2:8" ht="15.75" customHeight="1" x14ac:dyDescent="0.3">
      <c r="B199" s="137"/>
      <c r="C199" s="209" t="s">
        <v>487</v>
      </c>
      <c r="D199" s="139"/>
      <c r="E199" s="309">
        <f>SUM(E200:E205)</f>
        <v>0</v>
      </c>
      <c r="F199" s="309">
        <f>SUM(F200:F205)</f>
        <v>0</v>
      </c>
      <c r="G199" s="309">
        <f>SUM(G200:G205)</f>
        <v>0</v>
      </c>
      <c r="H199" s="309">
        <f t="shared" si="2"/>
        <v>0</v>
      </c>
    </row>
    <row r="200" spans="2:8" ht="15.75" customHeight="1" x14ac:dyDescent="0.3">
      <c r="B200" s="137"/>
      <c r="D200" s="139" t="s">
        <v>455</v>
      </c>
      <c r="E200" s="443"/>
      <c r="F200" s="443"/>
      <c r="G200" s="443"/>
      <c r="H200" s="309">
        <f t="shared" si="2"/>
        <v>0</v>
      </c>
    </row>
    <row r="201" spans="2:8" ht="15.75" customHeight="1" x14ac:dyDescent="0.3">
      <c r="B201" s="137"/>
      <c r="D201" s="139" t="s">
        <v>457</v>
      </c>
      <c r="E201" s="443"/>
      <c r="F201" s="443"/>
      <c r="G201" s="443"/>
      <c r="H201" s="309">
        <f t="shared" ref="H201:H251" si="3">SUM(E201:G201)</f>
        <v>0</v>
      </c>
    </row>
    <row r="202" spans="2:8" ht="15.75" customHeight="1" x14ac:dyDescent="0.3">
      <c r="B202" s="137"/>
      <c r="D202" s="139" t="s">
        <v>459</v>
      </c>
      <c r="E202" s="443"/>
      <c r="F202" s="443"/>
      <c r="G202" s="443"/>
      <c r="H202" s="309">
        <f t="shared" si="3"/>
        <v>0</v>
      </c>
    </row>
    <row r="203" spans="2:8" ht="15.75" customHeight="1" x14ac:dyDescent="0.3">
      <c r="B203" s="137"/>
      <c r="D203" s="139" t="s">
        <v>461</v>
      </c>
      <c r="E203" s="443"/>
      <c r="F203" s="443"/>
      <c r="G203" s="443"/>
      <c r="H203" s="309">
        <f t="shared" si="3"/>
        <v>0</v>
      </c>
    </row>
    <row r="204" spans="2:8" ht="15.75" customHeight="1" x14ac:dyDescent="0.3">
      <c r="B204" s="137"/>
      <c r="D204" s="139" t="s">
        <v>463</v>
      </c>
      <c r="E204" s="443"/>
      <c r="F204" s="443"/>
      <c r="G204" s="443"/>
      <c r="H204" s="309">
        <f t="shared" si="3"/>
        <v>0</v>
      </c>
    </row>
    <row r="205" spans="2:8" ht="15.75" customHeight="1" x14ac:dyDescent="0.3">
      <c r="B205" s="137"/>
      <c r="D205" s="139" t="s">
        <v>433</v>
      </c>
      <c r="E205" s="443"/>
      <c r="F205" s="443"/>
      <c r="G205" s="443"/>
      <c r="H205" s="309">
        <f t="shared" si="3"/>
        <v>0</v>
      </c>
    </row>
    <row r="206" spans="2:8" ht="15.75" customHeight="1" x14ac:dyDescent="0.3">
      <c r="B206" s="137"/>
      <c r="C206" s="209" t="s">
        <v>488</v>
      </c>
      <c r="D206" s="139"/>
      <c r="E206" s="309">
        <f>E207+E214</f>
        <v>0</v>
      </c>
      <c r="F206" s="309">
        <f>F207+F214</f>
        <v>0</v>
      </c>
      <c r="G206" s="309">
        <f>G207+G214</f>
        <v>0</v>
      </c>
      <c r="H206" s="309">
        <f t="shared" si="3"/>
        <v>0</v>
      </c>
    </row>
    <row r="207" spans="2:8" ht="15.75" customHeight="1" x14ac:dyDescent="0.3">
      <c r="B207" s="137"/>
      <c r="C207" s="209"/>
      <c r="D207" s="209" t="s">
        <v>552</v>
      </c>
      <c r="E207" s="309">
        <f>SUM(E208:E213)</f>
        <v>0</v>
      </c>
      <c r="F207" s="309">
        <f>SUM(F208:F213)</f>
        <v>0</v>
      </c>
      <c r="G207" s="309">
        <f>SUM(G208:G213)</f>
        <v>0</v>
      </c>
      <c r="H207" s="309">
        <f t="shared" si="3"/>
        <v>0</v>
      </c>
    </row>
    <row r="208" spans="2:8" ht="15.75" customHeight="1" x14ac:dyDescent="0.3">
      <c r="B208" s="137"/>
      <c r="D208" s="211" t="s">
        <v>455</v>
      </c>
      <c r="E208" s="443"/>
      <c r="F208" s="443"/>
      <c r="G208" s="443"/>
      <c r="H208" s="309">
        <f t="shared" si="3"/>
        <v>0</v>
      </c>
    </row>
    <row r="209" spans="2:8" ht="15.75" customHeight="1" x14ac:dyDescent="0.3">
      <c r="B209" s="137"/>
      <c r="D209" s="211" t="s">
        <v>457</v>
      </c>
      <c r="E209" s="443"/>
      <c r="F209" s="443"/>
      <c r="G209" s="443"/>
      <c r="H209" s="309">
        <f t="shared" si="3"/>
        <v>0</v>
      </c>
    </row>
    <row r="210" spans="2:8" ht="15.75" customHeight="1" x14ac:dyDescent="0.3">
      <c r="B210" s="137"/>
      <c r="D210" s="211" t="s">
        <v>459</v>
      </c>
      <c r="E210" s="443"/>
      <c r="F210" s="443"/>
      <c r="G210" s="443"/>
      <c r="H210" s="309">
        <f t="shared" si="3"/>
        <v>0</v>
      </c>
    </row>
    <row r="211" spans="2:8" ht="15.75" customHeight="1" x14ac:dyDescent="0.3">
      <c r="B211" s="137"/>
      <c r="D211" s="211" t="s">
        <v>461</v>
      </c>
      <c r="E211" s="443"/>
      <c r="F211" s="443"/>
      <c r="G211" s="443"/>
      <c r="H211" s="309">
        <f t="shared" si="3"/>
        <v>0</v>
      </c>
    </row>
    <row r="212" spans="2:8" ht="15.75" customHeight="1" x14ac:dyDescent="0.3">
      <c r="B212" s="137"/>
      <c r="D212" s="211" t="s">
        <v>463</v>
      </c>
      <c r="E212" s="443"/>
      <c r="F212" s="443"/>
      <c r="G212" s="443"/>
      <c r="H212" s="309">
        <f t="shared" si="3"/>
        <v>0</v>
      </c>
    </row>
    <row r="213" spans="2:8" ht="15.75" customHeight="1" x14ac:dyDescent="0.3">
      <c r="B213" s="137"/>
      <c r="D213" s="211" t="s">
        <v>433</v>
      </c>
      <c r="E213" s="443"/>
      <c r="F213" s="443"/>
      <c r="G213" s="443"/>
      <c r="H213" s="309">
        <f t="shared" si="3"/>
        <v>0</v>
      </c>
    </row>
    <row r="214" spans="2:8" ht="15.75" customHeight="1" x14ac:dyDescent="0.3">
      <c r="B214" s="137"/>
      <c r="D214" s="213" t="s">
        <v>489</v>
      </c>
      <c r="E214" s="443"/>
      <c r="F214" s="443"/>
      <c r="G214" s="443"/>
      <c r="H214" s="309">
        <f t="shared" si="3"/>
        <v>0</v>
      </c>
    </row>
    <row r="215" spans="2:8" ht="15.75" customHeight="1" x14ac:dyDescent="0.3">
      <c r="B215" s="137"/>
      <c r="C215" s="209" t="s">
        <v>553</v>
      </c>
      <c r="D215" s="139"/>
      <c r="E215" s="309">
        <f>E216+E224</f>
        <v>0</v>
      </c>
      <c r="F215" s="309">
        <f>F216+F224</f>
        <v>0</v>
      </c>
      <c r="G215" s="309">
        <f>G216+G224</f>
        <v>0</v>
      </c>
      <c r="H215" s="309">
        <f t="shared" si="3"/>
        <v>0</v>
      </c>
    </row>
    <row r="216" spans="2:8" ht="15.75" customHeight="1" x14ac:dyDescent="0.3">
      <c r="B216" s="137"/>
      <c r="D216" s="139" t="s">
        <v>554</v>
      </c>
      <c r="E216" s="309">
        <f>SUM(E217:E223)</f>
        <v>0</v>
      </c>
      <c r="F216" s="309">
        <f>SUM(F217:F223)</f>
        <v>0</v>
      </c>
      <c r="G216" s="309">
        <f>SUM(G217:G223)</f>
        <v>0</v>
      </c>
      <c r="H216" s="309">
        <f t="shared" si="3"/>
        <v>0</v>
      </c>
    </row>
    <row r="217" spans="2:8" ht="15.75" customHeight="1" x14ac:dyDescent="0.3">
      <c r="B217" s="137"/>
      <c r="D217" s="211" t="s">
        <v>454</v>
      </c>
      <c r="E217" s="443"/>
      <c r="F217" s="443"/>
      <c r="G217" s="443"/>
      <c r="H217" s="309">
        <f t="shared" si="3"/>
        <v>0</v>
      </c>
    </row>
    <row r="218" spans="2:8" ht="15.75" customHeight="1" x14ac:dyDescent="0.3">
      <c r="B218" s="137"/>
      <c r="D218" s="211" t="s">
        <v>456</v>
      </c>
      <c r="E218" s="443"/>
      <c r="F218" s="443"/>
      <c r="G218" s="443"/>
      <c r="H218" s="309">
        <f t="shared" si="3"/>
        <v>0</v>
      </c>
    </row>
    <row r="219" spans="2:8" ht="15.75" customHeight="1" x14ac:dyDescent="0.3">
      <c r="B219" s="137"/>
      <c r="D219" s="211" t="s">
        <v>458</v>
      </c>
      <c r="E219" s="443"/>
      <c r="F219" s="443"/>
      <c r="G219" s="443"/>
      <c r="H219" s="309">
        <f t="shared" si="3"/>
        <v>0</v>
      </c>
    </row>
    <row r="220" spans="2:8" ht="15.75" customHeight="1" x14ac:dyDescent="0.3">
      <c r="B220" s="137"/>
      <c r="D220" s="211" t="s">
        <v>460</v>
      </c>
      <c r="E220" s="443"/>
      <c r="F220" s="443"/>
      <c r="G220" s="443"/>
      <c r="H220" s="309">
        <f t="shared" si="3"/>
        <v>0</v>
      </c>
    </row>
    <row r="221" spans="2:8" ht="15.75" customHeight="1" x14ac:dyDescent="0.3">
      <c r="B221" s="137"/>
      <c r="D221" s="211" t="s">
        <v>462</v>
      </c>
      <c r="E221" s="443"/>
      <c r="F221" s="443"/>
      <c r="G221" s="443"/>
      <c r="H221" s="309">
        <f t="shared" si="3"/>
        <v>0</v>
      </c>
    </row>
    <row r="222" spans="2:8" ht="15.75" customHeight="1" x14ac:dyDescent="0.3">
      <c r="B222" s="137"/>
      <c r="D222" s="211" t="s">
        <v>464</v>
      </c>
      <c r="E222" s="443"/>
      <c r="F222" s="443"/>
      <c r="G222" s="443"/>
      <c r="H222" s="309">
        <f t="shared" si="3"/>
        <v>0</v>
      </c>
    </row>
    <row r="223" spans="2:8" ht="15.75" customHeight="1" x14ac:dyDescent="0.3">
      <c r="B223" s="137"/>
      <c r="D223" s="211" t="s">
        <v>465</v>
      </c>
      <c r="E223" s="443"/>
      <c r="F223" s="443"/>
      <c r="G223" s="443"/>
      <c r="H223" s="309">
        <f t="shared" si="3"/>
        <v>0</v>
      </c>
    </row>
    <row r="224" spans="2:8" ht="15.75" customHeight="1" x14ac:dyDescent="0.3">
      <c r="B224" s="137"/>
      <c r="D224" s="139" t="s">
        <v>555</v>
      </c>
      <c r="E224" s="309">
        <f>SUM(E225:E231)</f>
        <v>0</v>
      </c>
      <c r="F224" s="309">
        <f>SUM(F225:F231)</f>
        <v>0</v>
      </c>
      <c r="G224" s="309">
        <f>SUM(G225:G231)</f>
        <v>0</v>
      </c>
      <c r="H224" s="309">
        <f t="shared" si="3"/>
        <v>0</v>
      </c>
    </row>
    <row r="225" spans="2:8" ht="15.75" customHeight="1" x14ac:dyDescent="0.3">
      <c r="B225" s="137"/>
      <c r="D225" s="211" t="s">
        <v>454</v>
      </c>
      <c r="E225" s="443"/>
      <c r="F225" s="443"/>
      <c r="G225" s="443"/>
      <c r="H225" s="309">
        <f t="shared" si="3"/>
        <v>0</v>
      </c>
    </row>
    <row r="226" spans="2:8" ht="15.75" customHeight="1" x14ac:dyDescent="0.3">
      <c r="B226" s="137"/>
      <c r="D226" s="211" t="s">
        <v>456</v>
      </c>
      <c r="E226" s="443"/>
      <c r="F226" s="443"/>
      <c r="G226" s="443"/>
      <c r="H226" s="309">
        <f t="shared" si="3"/>
        <v>0</v>
      </c>
    </row>
    <row r="227" spans="2:8" ht="15.75" customHeight="1" x14ac:dyDescent="0.3">
      <c r="B227" s="137"/>
      <c r="D227" s="211" t="s">
        <v>458</v>
      </c>
      <c r="E227" s="443"/>
      <c r="F227" s="443"/>
      <c r="G227" s="443"/>
      <c r="H227" s="309">
        <f t="shared" si="3"/>
        <v>0</v>
      </c>
    </row>
    <row r="228" spans="2:8" ht="15.75" customHeight="1" x14ac:dyDescent="0.3">
      <c r="B228" s="137"/>
      <c r="D228" s="211" t="s">
        <v>460</v>
      </c>
      <c r="E228" s="443"/>
      <c r="F228" s="443"/>
      <c r="G228" s="443"/>
      <c r="H228" s="309">
        <f t="shared" si="3"/>
        <v>0</v>
      </c>
    </row>
    <row r="229" spans="2:8" ht="15.75" customHeight="1" x14ac:dyDescent="0.3">
      <c r="B229" s="137"/>
      <c r="D229" s="211" t="s">
        <v>462</v>
      </c>
      <c r="E229" s="443"/>
      <c r="F229" s="443"/>
      <c r="G229" s="443"/>
      <c r="H229" s="309">
        <f t="shared" si="3"/>
        <v>0</v>
      </c>
    </row>
    <row r="230" spans="2:8" ht="15.75" customHeight="1" x14ac:dyDescent="0.3">
      <c r="B230" s="137"/>
      <c r="D230" s="211" t="s">
        <v>464</v>
      </c>
      <c r="E230" s="443"/>
      <c r="F230" s="443"/>
      <c r="G230" s="443"/>
      <c r="H230" s="309">
        <f t="shared" si="3"/>
        <v>0</v>
      </c>
    </row>
    <row r="231" spans="2:8" ht="15.75" customHeight="1" x14ac:dyDescent="0.3">
      <c r="B231" s="202"/>
      <c r="C231" s="201"/>
      <c r="D231" s="211" t="s">
        <v>465</v>
      </c>
      <c r="E231" s="443"/>
      <c r="F231" s="443"/>
      <c r="G231" s="443"/>
      <c r="H231" s="309">
        <f t="shared" si="3"/>
        <v>0</v>
      </c>
    </row>
    <row r="232" spans="2:8" ht="15.75" customHeight="1" x14ac:dyDescent="0.3">
      <c r="B232" s="667" t="s">
        <v>471</v>
      </c>
      <c r="C232" s="668"/>
      <c r="D232" s="669"/>
      <c r="E232" s="309">
        <f>SUM(E233:E239)</f>
        <v>0</v>
      </c>
      <c r="F232" s="309">
        <f>SUM(F233:F239)</f>
        <v>0</v>
      </c>
      <c r="G232" s="309">
        <f>SUM(G233:G239)</f>
        <v>0</v>
      </c>
      <c r="H232" s="309">
        <f t="shared" si="3"/>
        <v>0</v>
      </c>
    </row>
    <row r="233" spans="2:8" ht="15.75" customHeight="1" x14ac:dyDescent="0.3">
      <c r="B233" s="137"/>
      <c r="C233" s="138" t="s">
        <v>454</v>
      </c>
      <c r="D233" s="139"/>
      <c r="E233" s="443"/>
      <c r="F233" s="443"/>
      <c r="G233" s="443"/>
      <c r="H233" s="309">
        <f t="shared" si="3"/>
        <v>0</v>
      </c>
    </row>
    <row r="234" spans="2:8" ht="15.75" customHeight="1" x14ac:dyDescent="0.3">
      <c r="B234" s="137"/>
      <c r="C234" s="138" t="s">
        <v>456</v>
      </c>
      <c r="D234" s="139"/>
      <c r="E234" s="443"/>
      <c r="F234" s="443"/>
      <c r="G234" s="443"/>
      <c r="H234" s="309">
        <f t="shared" si="3"/>
        <v>0</v>
      </c>
    </row>
    <row r="235" spans="2:8" ht="15.75" customHeight="1" x14ac:dyDescent="0.3">
      <c r="B235" s="137"/>
      <c r="C235" s="138" t="s">
        <v>458</v>
      </c>
      <c r="D235" s="139"/>
      <c r="E235" s="443"/>
      <c r="F235" s="443"/>
      <c r="G235" s="443"/>
      <c r="H235" s="309">
        <f t="shared" si="3"/>
        <v>0</v>
      </c>
    </row>
    <row r="236" spans="2:8" ht="15.75" customHeight="1" x14ac:dyDescent="0.3">
      <c r="B236" s="137"/>
      <c r="C236" s="138" t="s">
        <v>460</v>
      </c>
      <c r="D236" s="139"/>
      <c r="E236" s="443"/>
      <c r="F236" s="443"/>
      <c r="G236" s="443"/>
      <c r="H236" s="309">
        <f t="shared" si="3"/>
        <v>0</v>
      </c>
    </row>
    <row r="237" spans="2:8" ht="15.75" customHeight="1" x14ac:dyDescent="0.3">
      <c r="B237" s="137"/>
      <c r="C237" s="138" t="s">
        <v>462</v>
      </c>
      <c r="D237" s="139"/>
      <c r="E237" s="443"/>
      <c r="F237" s="443"/>
      <c r="G237" s="443"/>
      <c r="H237" s="309">
        <f t="shared" si="3"/>
        <v>0</v>
      </c>
    </row>
    <row r="238" spans="2:8" ht="15.75" customHeight="1" x14ac:dyDescent="0.3">
      <c r="B238" s="137"/>
      <c r="C238" s="138" t="s">
        <v>464</v>
      </c>
      <c r="D238" s="139"/>
      <c r="E238" s="443"/>
      <c r="F238" s="443"/>
      <c r="G238" s="443"/>
      <c r="H238" s="309">
        <f t="shared" si="3"/>
        <v>0</v>
      </c>
    </row>
    <row r="239" spans="2:8" ht="15.75" customHeight="1" x14ac:dyDescent="0.3">
      <c r="B239" s="202"/>
      <c r="C239" s="201" t="s">
        <v>465</v>
      </c>
      <c r="D239" s="149"/>
      <c r="E239" s="443"/>
      <c r="F239" s="443"/>
      <c r="G239" s="443"/>
      <c r="H239" s="309">
        <f t="shared" si="3"/>
        <v>0</v>
      </c>
    </row>
    <row r="240" spans="2:8" ht="15.75" customHeight="1" x14ac:dyDescent="0.3">
      <c r="B240" s="208" t="s">
        <v>556</v>
      </c>
      <c r="C240" s="142"/>
      <c r="D240" s="136"/>
      <c r="E240" s="309">
        <f>E241+SUM(E244:E247)</f>
        <v>0</v>
      </c>
      <c r="F240" s="309">
        <f>F241+SUM(F244:F247)</f>
        <v>0</v>
      </c>
      <c r="G240" s="309">
        <f>G241+SUM(G244:G247)</f>
        <v>0</v>
      </c>
      <c r="H240" s="309">
        <f t="shared" si="3"/>
        <v>0</v>
      </c>
    </row>
    <row r="241" spans="2:8" ht="29.25" customHeight="1" x14ac:dyDescent="0.3">
      <c r="B241" s="137"/>
      <c r="C241" s="670" t="s">
        <v>557</v>
      </c>
      <c r="D241" s="671"/>
      <c r="E241" s="309">
        <f>SUM(E242:E243)</f>
        <v>0</v>
      </c>
      <c r="F241" s="309">
        <f>SUM(F242:F243)</f>
        <v>0</v>
      </c>
      <c r="G241" s="309">
        <f>SUM(G242:G243)</f>
        <v>0</v>
      </c>
      <c r="H241" s="309">
        <f t="shared" si="3"/>
        <v>0</v>
      </c>
    </row>
    <row r="242" spans="2:8" ht="15.75" customHeight="1" x14ac:dyDescent="0.3">
      <c r="B242" s="137"/>
      <c r="D242" s="139" t="s">
        <v>558</v>
      </c>
      <c r="E242" s="443"/>
      <c r="F242" s="443"/>
      <c r="G242" s="443"/>
      <c r="H242" s="309">
        <f t="shared" si="3"/>
        <v>0</v>
      </c>
    </row>
    <row r="243" spans="2:8" ht="15.75" customHeight="1" x14ac:dyDescent="0.3">
      <c r="B243" s="137"/>
      <c r="D243" s="139" t="s">
        <v>559</v>
      </c>
      <c r="E243" s="443"/>
      <c r="F243" s="443"/>
      <c r="G243" s="443"/>
      <c r="H243" s="309">
        <f t="shared" si="3"/>
        <v>0</v>
      </c>
    </row>
    <row r="244" spans="2:8" ht="15.75" customHeight="1" x14ac:dyDescent="0.3">
      <c r="B244" s="137"/>
      <c r="C244" s="209" t="s">
        <v>560</v>
      </c>
      <c r="D244" s="139"/>
      <c r="E244" s="443"/>
      <c r="F244" s="443"/>
      <c r="G244" s="443"/>
      <c r="H244" s="309">
        <f t="shared" si="3"/>
        <v>0</v>
      </c>
    </row>
    <row r="245" spans="2:8" ht="15.75" customHeight="1" x14ac:dyDescent="0.3">
      <c r="B245" s="137"/>
      <c r="C245" s="209" t="s">
        <v>561</v>
      </c>
      <c r="D245" s="139"/>
      <c r="E245" s="443"/>
      <c r="F245" s="443"/>
      <c r="G245" s="443"/>
      <c r="H245" s="309">
        <f t="shared" si="3"/>
        <v>0</v>
      </c>
    </row>
    <row r="246" spans="2:8" ht="15.75" customHeight="1" x14ac:dyDescent="0.3">
      <c r="B246" s="137"/>
      <c r="C246" s="209" t="s">
        <v>562</v>
      </c>
      <c r="D246" s="139"/>
      <c r="E246" s="443"/>
      <c r="F246" s="443"/>
      <c r="G246" s="443"/>
      <c r="H246" s="309">
        <f t="shared" si="3"/>
        <v>0</v>
      </c>
    </row>
    <row r="247" spans="2:8" ht="15.75" customHeight="1" x14ac:dyDescent="0.3">
      <c r="B247" s="137"/>
      <c r="C247" s="209" t="s">
        <v>563</v>
      </c>
      <c r="D247" s="139"/>
      <c r="E247" s="443"/>
      <c r="F247" s="443"/>
      <c r="G247" s="443"/>
      <c r="H247" s="309">
        <f t="shared" si="3"/>
        <v>0</v>
      </c>
    </row>
    <row r="248" spans="2:8" ht="15.75" customHeight="1" x14ac:dyDescent="0.3">
      <c r="B248" s="141" t="s">
        <v>564</v>
      </c>
      <c r="C248" s="209"/>
      <c r="D248" s="139"/>
      <c r="E248" s="443"/>
      <c r="F248" s="443"/>
      <c r="G248" s="443"/>
      <c r="H248" s="309">
        <f t="shared" si="3"/>
        <v>0</v>
      </c>
    </row>
    <row r="249" spans="2:8" ht="15.75" customHeight="1" x14ac:dyDescent="0.3">
      <c r="B249" s="141" t="s">
        <v>565</v>
      </c>
      <c r="C249" s="209"/>
      <c r="D249" s="139"/>
      <c r="E249" s="443"/>
      <c r="F249" s="443"/>
      <c r="G249" s="443"/>
      <c r="H249" s="309">
        <f t="shared" si="3"/>
        <v>0</v>
      </c>
    </row>
    <row r="250" spans="2:8" ht="15.75" customHeight="1" x14ac:dyDescent="0.3">
      <c r="B250" s="147" t="s">
        <v>566</v>
      </c>
      <c r="C250" s="210"/>
      <c r="D250" s="149"/>
      <c r="E250" s="443"/>
      <c r="F250" s="443"/>
      <c r="G250" s="443"/>
      <c r="H250" s="309">
        <f t="shared" si="3"/>
        <v>0</v>
      </c>
    </row>
    <row r="251" spans="2:8" ht="15.75" customHeight="1" x14ac:dyDescent="0.3">
      <c r="B251" s="146" t="s">
        <v>184</v>
      </c>
      <c r="C251" s="144"/>
      <c r="D251" s="145"/>
      <c r="E251" s="309">
        <f>E8+E24+E39+E47+E56+E63+E70+E79+E88+E95+E146+E232+E240+E248+E249+E250</f>
        <v>0</v>
      </c>
      <c r="F251" s="309">
        <f>F8+F24+F39+F47+F56+F63+F70+F79+F88+F95+F146+F232+F240+F248+F249+F250</f>
        <v>0</v>
      </c>
      <c r="G251" s="309">
        <f>G8+G24+G39+G47+G56+G63+G70+G79+G88+G95+G146+G232+G240+G248+G249+G250</f>
        <v>0</v>
      </c>
      <c r="H251" s="309">
        <f t="shared" si="3"/>
        <v>0</v>
      </c>
    </row>
    <row r="252" spans="2:8" ht="15.75" customHeight="1" x14ac:dyDescent="0.3">
      <c r="E252" s="314"/>
      <c r="F252" s="314"/>
      <c r="G252" s="314"/>
    </row>
    <row r="253" spans="2:8" ht="15.75" customHeight="1" x14ac:dyDescent="0.3">
      <c r="B253" s="22" t="s">
        <v>567</v>
      </c>
      <c r="E253" s="214" t="str">
        <f>IF(SUM(E95,E248,E249,E242,E243)=SUM('Market Risk (Interest Rate)'!E45,'Market Risk (Interest Rate)'!H45,'Market Risk (Interest Rate)'!K45,'Market Risk (Interest Rate)'!N45,'Market Risk (Interest Rate_MD)'!C151,'Market Risk (Interest Rate_MD)'!M151,'Market Risk (Interest Rate_MD)'!W151,'Market Risk (Interest Rate_MD)'!AG151,'Market Risk (Interest Rate_MD)'!AQ151,'Market Risk (Interest Rate_MD)'!BA151,'Market Risk (Interest Rate_MD)'!BK151,'Market Risk (Equity)'!C13,'Market Risk (Equity)'!C14,'Market Risk (Property)'!C16),"OK","CHECK")</f>
        <v>OK</v>
      </c>
      <c r="F253" s="214" t="str">
        <f>IF(SUM(F95,F248,F249,F242,F243)=SUM('Market Risk (Interest Rate)'!E91,'Market Risk (Interest Rate)'!H91,'Market Risk (Interest Rate)'!K91,'Market Risk (Interest Rate)'!N91,'Market Risk (Interest Rate_MD)'!C76,'Market Risk (Interest Rate_MD)'!M76,'Market Risk (Interest Rate_MD)'!W76,'Market Risk (Interest Rate_MD)'!AG76,'Market Risk (Interest Rate_MD)'!AQ76,'Market Risk (Interest Rate_MD)'!BA76,'Market Risk (Interest Rate_MD)'!BK76,'Market Risk (Equity)'!C20,'Market Risk (Equity)'!C21,'Market Risk (Property)'!C26),"OK","CHECK")</f>
        <v>OK</v>
      </c>
      <c r="G253" s="214"/>
    </row>
    <row r="254" spans="2:8" ht="15.75" customHeight="1" x14ac:dyDescent="0.3"/>
    <row r="255" spans="2:8" ht="15.75" customHeight="1" x14ac:dyDescent="0.3"/>
    <row r="256" spans="2:8"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sheetData>
  <sheetProtection algorithmName="SHA-512" hashValue="SEK2gPpCE+bjpzRpc8pikKSAoO5qQD2G2TMEj0VvYmVKYcrvjDV5lAyMlYV1ynphyj3tmrShW2epyK3RiFuSBg==" saltValue="Btq/AgEPWi5kl2dEAiY8zw==" spinCount="100000" sheet="1" objects="1" scenarios="1" selectLockedCells="1"/>
  <mergeCells count="6">
    <mergeCell ref="E6:H6"/>
    <mergeCell ref="B232:D232"/>
    <mergeCell ref="C241:D241"/>
    <mergeCell ref="B95:D95"/>
    <mergeCell ref="B6:D7"/>
    <mergeCell ref="C154:D154"/>
  </mergeCells>
  <conditionalFormatting sqref="E253:G253">
    <cfRule type="cellIs" dxfId="7" priority="7" operator="equal">
      <formula>"OK"</formula>
    </cfRule>
    <cfRule type="cellIs" dxfId="6" priority="8" operator="equal">
      <formula>"CHECK"</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AC4DED8-A579-418A-854D-4E0DFABB2631}">
            <xm:f>'Company Details'!$C$13="General Insurer"</xm:f>
            <x14:dxf>
              <font>
                <color theme="1"/>
              </font>
              <fill>
                <patternFill>
                  <bgColor theme="1"/>
                </patternFill>
              </fill>
              <border>
                <left style="thin">
                  <color auto="1"/>
                </left>
                <right style="thin">
                  <color auto="1"/>
                </right>
                <top style="thin">
                  <color auto="1"/>
                </top>
                <bottom style="thin">
                  <color auto="1"/>
                </bottom>
                <vertical/>
                <horizontal/>
              </border>
            </x14:dxf>
          </x14:cfRule>
          <xm:sqref>E7:E251</xm:sqref>
        </x14:conditionalFormatting>
        <x14:conditionalFormatting xmlns:xm="http://schemas.microsoft.com/office/excel/2006/main">
          <x14:cfRule type="expression" priority="2" id="{262E31C2-B506-4DF0-96E7-E8E24D4A19B0}">
            <xm:f>'Company Details'!$C$13="General Takaful"</xm:f>
            <x14:dxf>
              <font>
                <color theme="1"/>
              </font>
              <fill>
                <patternFill>
                  <bgColor theme="1"/>
                </patternFill>
              </fill>
              <border>
                <left style="thin">
                  <color auto="1"/>
                </left>
                <right style="thin">
                  <color auto="1"/>
                </right>
                <top style="thin">
                  <color auto="1"/>
                </top>
                <bottom style="thin">
                  <color auto="1"/>
                </bottom>
                <vertical/>
                <horizontal/>
              </border>
            </x14:dxf>
          </x14:cfRule>
          <x14:cfRule type="expression" priority="3" id="{75F6E889-A6EA-49DC-9645-B1B71AB3E22D}">
            <xm:f>'Company Details'!$C$13="General Insurer"</xm:f>
            <x14:dxf>
              <font>
                <color theme="1"/>
              </font>
              <fill>
                <patternFill>
                  <bgColor theme="1"/>
                </patternFill>
              </fill>
              <border>
                <left style="thin">
                  <color auto="1"/>
                </left>
                <right style="thin">
                  <color auto="1"/>
                </right>
                <top style="thin">
                  <color auto="1"/>
                </top>
                <bottom style="thin">
                  <color auto="1"/>
                </bottom>
                <vertical/>
                <horizontal/>
              </border>
            </x14:dxf>
          </x14:cfRule>
          <xm:sqref>G7:G251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59999389629810485"/>
  </sheetPr>
  <dimension ref="A2:K48"/>
  <sheetViews>
    <sheetView showGridLines="0" zoomScale="80" zoomScaleNormal="80" workbookViewId="0">
      <pane xSplit="4" ySplit="8" topLeftCell="E9" activePane="bottomRight" state="frozen"/>
      <selection pane="topRight"/>
      <selection pane="bottomLeft"/>
      <selection pane="bottomRight" activeCell="F16" sqref="F16"/>
    </sheetView>
  </sheetViews>
  <sheetFormatPr defaultColWidth="9.1796875" defaultRowHeight="13" x14ac:dyDescent="0.3"/>
  <cols>
    <col min="1" max="1" width="3.54296875" style="204" bestFit="1" customWidth="1"/>
    <col min="2" max="2" width="2.453125" style="22" customWidth="1"/>
    <col min="3" max="3" width="1.54296875" style="138" customWidth="1"/>
    <col min="4" max="4" width="68.453125" style="205" customWidth="1"/>
    <col min="5" max="8" width="20.54296875" style="206" customWidth="1"/>
    <col min="9" max="9" width="20.54296875" style="22" customWidth="1"/>
    <col min="10" max="10" width="19.1796875" style="218" customWidth="1"/>
    <col min="11" max="16384" width="9.1796875" style="22"/>
  </cols>
  <sheetData>
    <row r="2" spans="2:11" ht="14" x14ac:dyDescent="0.3">
      <c r="B2" s="95" t="s">
        <v>156</v>
      </c>
      <c r="D2" s="217"/>
    </row>
    <row r="3" spans="2:11" ht="14" x14ac:dyDescent="0.3">
      <c r="B3" s="207" t="s">
        <v>568</v>
      </c>
      <c r="I3" s="219"/>
      <c r="J3" s="220"/>
      <c r="K3" s="219"/>
    </row>
    <row r="4" spans="2:11" x14ac:dyDescent="0.3">
      <c r="B4" s="22" t="s">
        <v>569</v>
      </c>
      <c r="C4" s="22"/>
      <c r="D4" s="22"/>
    </row>
    <row r="5" spans="2:11" ht="15" customHeight="1" x14ac:dyDescent="0.3">
      <c r="C5" s="22"/>
      <c r="D5" s="22"/>
    </row>
    <row r="6" spans="2:11" ht="15" customHeight="1" x14ac:dyDescent="0.3">
      <c r="B6" s="601" t="s">
        <v>33</v>
      </c>
      <c r="C6" s="601"/>
      <c r="D6" s="601"/>
      <c r="E6" s="666" t="s">
        <v>707</v>
      </c>
      <c r="F6" s="666"/>
      <c r="G6" s="666"/>
      <c r="H6" s="666"/>
      <c r="I6" s="678" t="s">
        <v>570</v>
      </c>
    </row>
    <row r="7" spans="2:11" ht="15" customHeight="1" x14ac:dyDescent="0.3">
      <c r="B7" s="601"/>
      <c r="C7" s="601"/>
      <c r="D7" s="601"/>
      <c r="E7" s="666" t="s">
        <v>571</v>
      </c>
      <c r="F7" s="666" t="s">
        <v>572</v>
      </c>
      <c r="G7" s="666" t="s">
        <v>143</v>
      </c>
      <c r="H7" s="666" t="s">
        <v>305</v>
      </c>
      <c r="I7" s="678"/>
    </row>
    <row r="8" spans="2:11" ht="14.15" customHeight="1" x14ac:dyDescent="0.3">
      <c r="B8" s="601"/>
      <c r="C8" s="601"/>
      <c r="D8" s="601"/>
      <c r="E8" s="666"/>
      <c r="F8" s="666"/>
      <c r="G8" s="666"/>
      <c r="H8" s="666"/>
      <c r="I8" s="678"/>
    </row>
    <row r="9" spans="2:11" ht="15.75" customHeight="1" x14ac:dyDescent="0.3">
      <c r="B9" s="137" t="s">
        <v>521</v>
      </c>
      <c r="D9" s="139"/>
      <c r="E9" s="453"/>
      <c r="F9" s="454"/>
      <c r="G9" s="454"/>
      <c r="H9" s="322">
        <f>SUM(E9:G9)</f>
        <v>0</v>
      </c>
      <c r="I9" s="315"/>
    </row>
    <row r="10" spans="2:11" ht="15.75" customHeight="1" x14ac:dyDescent="0.3">
      <c r="B10" s="221" t="s">
        <v>573</v>
      </c>
      <c r="C10" s="68"/>
      <c r="D10" s="212"/>
      <c r="E10" s="455"/>
      <c r="F10" s="456"/>
      <c r="G10" s="456"/>
      <c r="H10" s="309">
        <f>SUM(E10:G10)</f>
        <v>0</v>
      </c>
      <c r="I10" s="316"/>
    </row>
    <row r="11" spans="2:11" ht="15.75" customHeight="1" x14ac:dyDescent="0.3">
      <c r="B11" s="137" t="s">
        <v>574</v>
      </c>
      <c r="D11" s="139"/>
      <c r="E11" s="455"/>
      <c r="F11" s="456"/>
      <c r="G11" s="456"/>
      <c r="H11" s="309">
        <f>SUM(E11:G11)</f>
        <v>0</v>
      </c>
      <c r="I11" s="316"/>
    </row>
    <row r="12" spans="2:11" ht="15.75" customHeight="1" x14ac:dyDescent="0.3">
      <c r="B12" s="222" t="s">
        <v>575</v>
      </c>
      <c r="C12" s="68"/>
      <c r="D12" s="212"/>
      <c r="E12" s="288"/>
      <c r="F12" s="288"/>
      <c r="G12" s="288"/>
      <c r="H12" s="320"/>
      <c r="I12" s="316"/>
    </row>
    <row r="13" spans="2:11" ht="15.75" customHeight="1" x14ac:dyDescent="0.3">
      <c r="B13" s="221"/>
      <c r="C13" s="68" t="s">
        <v>576</v>
      </c>
      <c r="D13" s="212"/>
      <c r="E13" s="455"/>
      <c r="F13" s="456"/>
      <c r="G13" s="456"/>
      <c r="H13" s="309">
        <f t="shared" ref="H13:H20" si="0">SUM(E13:G13)</f>
        <v>0</v>
      </c>
      <c r="I13" s="316"/>
    </row>
    <row r="14" spans="2:11" ht="15.75" customHeight="1" x14ac:dyDescent="0.3">
      <c r="B14" s="221"/>
      <c r="C14" s="68" t="s">
        <v>577</v>
      </c>
      <c r="D14" s="212"/>
      <c r="E14" s="455"/>
      <c r="F14" s="456"/>
      <c r="G14" s="456"/>
      <c r="H14" s="309">
        <f t="shared" si="0"/>
        <v>0</v>
      </c>
      <c r="I14" s="316"/>
    </row>
    <row r="15" spans="2:11" ht="15.75" customHeight="1" x14ac:dyDescent="0.3">
      <c r="B15" s="221"/>
      <c r="C15" s="68" t="s">
        <v>578</v>
      </c>
      <c r="D15" s="212"/>
      <c r="E15" s="455"/>
      <c r="F15" s="456"/>
      <c r="G15" s="456"/>
      <c r="H15" s="309">
        <f t="shared" si="0"/>
        <v>0</v>
      </c>
      <c r="I15" s="316"/>
    </row>
    <row r="16" spans="2:11" ht="15.75" customHeight="1" x14ac:dyDescent="0.3">
      <c r="B16" s="221"/>
      <c r="C16" s="68" t="s">
        <v>346</v>
      </c>
      <c r="D16" s="212"/>
      <c r="E16" s="455"/>
      <c r="F16" s="456"/>
      <c r="G16" s="456"/>
      <c r="H16" s="309">
        <f t="shared" si="0"/>
        <v>0</v>
      </c>
      <c r="I16" s="223" t="str">
        <f>IF(H16=Assets_1!H128,"OK","CHECK")</f>
        <v>OK</v>
      </c>
      <c r="J16" s="218" t="str">
        <f>IF(I16="OK","",H16-Assets_1!H128)</f>
        <v/>
      </c>
    </row>
    <row r="17" spans="2:11" ht="15.75" customHeight="1" x14ac:dyDescent="0.3">
      <c r="B17" s="221"/>
      <c r="C17" s="68" t="s">
        <v>579</v>
      </c>
      <c r="D17" s="212"/>
      <c r="E17" s="455"/>
      <c r="F17" s="456"/>
      <c r="G17" s="456"/>
      <c r="H17" s="309">
        <f t="shared" si="0"/>
        <v>0</v>
      </c>
      <c r="I17" s="223" t="str">
        <f>IF(H17=Assets_1!H125,"OK","CHECK")</f>
        <v>OK</v>
      </c>
      <c r="J17" s="218" t="str">
        <f>IF(I17="OK","",H17-Assets_1!H125)</f>
        <v/>
      </c>
    </row>
    <row r="18" spans="2:11" ht="15.75" customHeight="1" x14ac:dyDescent="0.3">
      <c r="B18" s="221"/>
      <c r="C18" s="68" t="s">
        <v>580</v>
      </c>
      <c r="D18" s="212"/>
      <c r="E18" s="455"/>
      <c r="F18" s="456"/>
      <c r="G18" s="456"/>
      <c r="H18" s="309">
        <f t="shared" si="0"/>
        <v>0</v>
      </c>
      <c r="I18" s="223" t="str">
        <f>IF(H18=Assets_1!H248,"OK","CHECK")</f>
        <v>OK</v>
      </c>
      <c r="J18" s="218" t="str">
        <f>IF(I18="OK","",H18-Assets_1!H248)</f>
        <v/>
      </c>
      <c r="K18" s="218"/>
    </row>
    <row r="19" spans="2:11" ht="15.75" customHeight="1" x14ac:dyDescent="0.3">
      <c r="B19" s="221"/>
      <c r="C19" s="68" t="s">
        <v>581</v>
      </c>
      <c r="D19" s="212"/>
      <c r="E19" s="455"/>
      <c r="F19" s="456"/>
      <c r="G19" s="456"/>
      <c r="H19" s="309">
        <f t="shared" si="0"/>
        <v>0</v>
      </c>
      <c r="I19" s="316"/>
    </row>
    <row r="20" spans="2:11" ht="15.75" customHeight="1" x14ac:dyDescent="0.3">
      <c r="B20" s="224" t="s">
        <v>582</v>
      </c>
      <c r="C20" s="68"/>
      <c r="D20" s="212"/>
      <c r="E20" s="321">
        <f>SUM(E13:E19)</f>
        <v>0</v>
      </c>
      <c r="F20" s="309">
        <f>SUM(F13:F19)</f>
        <v>0</v>
      </c>
      <c r="G20" s="309">
        <f>SUM(G13:G19)</f>
        <v>0</v>
      </c>
      <c r="H20" s="309">
        <f t="shared" si="0"/>
        <v>0</v>
      </c>
      <c r="I20" s="316"/>
    </row>
    <row r="21" spans="2:11" ht="15.75" customHeight="1" x14ac:dyDescent="0.3">
      <c r="B21" s="225" t="s">
        <v>583</v>
      </c>
      <c r="D21" s="139"/>
      <c r="E21" s="309">
        <f>SUM(E22:E27)</f>
        <v>0</v>
      </c>
      <c r="F21" s="309">
        <f>SUM(F22:F27)</f>
        <v>0</v>
      </c>
      <c r="G21" s="309">
        <f>SUM(G22:G27)</f>
        <v>0</v>
      </c>
      <c r="H21" s="309">
        <f>SUM(E21:G21)</f>
        <v>0</v>
      </c>
      <c r="I21" s="316"/>
    </row>
    <row r="22" spans="2:11" ht="15.75" customHeight="1" x14ac:dyDescent="0.3">
      <c r="B22" s="137"/>
      <c r="C22" s="68" t="s">
        <v>584</v>
      </c>
      <c r="D22" s="212"/>
      <c r="E22" s="455"/>
      <c r="F22" s="456"/>
      <c r="G22" s="456"/>
      <c r="H22" s="309">
        <f t="shared" ref="H22:H27" si="1">SUM(E22:G22)</f>
        <v>0</v>
      </c>
      <c r="I22" s="316"/>
    </row>
    <row r="23" spans="2:11" ht="15.75" customHeight="1" x14ac:dyDescent="0.3">
      <c r="B23" s="137"/>
      <c r="C23" s="68" t="s">
        <v>585</v>
      </c>
      <c r="D23" s="212"/>
      <c r="E23" s="455"/>
      <c r="F23" s="456"/>
      <c r="G23" s="456"/>
      <c r="H23" s="309">
        <f t="shared" si="1"/>
        <v>0</v>
      </c>
      <c r="I23" s="316"/>
    </row>
    <row r="24" spans="2:11" ht="15.75" customHeight="1" x14ac:dyDescent="0.3">
      <c r="B24" s="137"/>
      <c r="C24" s="68" t="s">
        <v>586</v>
      </c>
      <c r="D24" s="212"/>
      <c r="E24" s="455"/>
      <c r="F24" s="456"/>
      <c r="G24" s="456"/>
      <c r="H24" s="309">
        <f t="shared" si="1"/>
        <v>0</v>
      </c>
      <c r="I24" s="316"/>
    </row>
    <row r="25" spans="2:11" ht="15.75" customHeight="1" x14ac:dyDescent="0.3">
      <c r="B25" s="137"/>
      <c r="C25" s="68" t="s">
        <v>587</v>
      </c>
      <c r="D25" s="212"/>
      <c r="E25" s="455"/>
      <c r="F25" s="456"/>
      <c r="G25" s="456"/>
      <c r="H25" s="309">
        <f t="shared" si="1"/>
        <v>0</v>
      </c>
      <c r="I25" s="316"/>
    </row>
    <row r="26" spans="2:11" ht="15.75" customHeight="1" x14ac:dyDescent="0.3">
      <c r="B26" s="137"/>
      <c r="C26" s="68" t="s">
        <v>588</v>
      </c>
      <c r="D26" s="212"/>
      <c r="E26" s="455"/>
      <c r="F26" s="456"/>
      <c r="G26" s="456"/>
      <c r="H26" s="309">
        <f t="shared" si="1"/>
        <v>0</v>
      </c>
      <c r="I26" s="316"/>
    </row>
    <row r="27" spans="2:11" ht="15.75" customHeight="1" x14ac:dyDescent="0.3">
      <c r="B27" s="137"/>
      <c r="C27" s="68" t="s">
        <v>589</v>
      </c>
      <c r="D27" s="212"/>
      <c r="E27" s="455"/>
      <c r="F27" s="456"/>
      <c r="G27" s="456"/>
      <c r="H27" s="309">
        <f t="shared" si="1"/>
        <v>0</v>
      </c>
      <c r="I27" s="316"/>
    </row>
    <row r="28" spans="2:11" ht="15.75" customHeight="1" x14ac:dyDescent="0.3">
      <c r="B28" s="225" t="s">
        <v>590</v>
      </c>
      <c r="D28" s="139"/>
      <c r="E28" s="309">
        <f>SUM(E29,E32)</f>
        <v>0</v>
      </c>
      <c r="F28" s="309">
        <f>SUM(F29,F32)</f>
        <v>0</v>
      </c>
      <c r="G28" s="309">
        <f>SUM(G29,G32)</f>
        <v>0</v>
      </c>
      <c r="H28" s="309">
        <f>SUM(E28:G28)</f>
        <v>0</v>
      </c>
      <c r="I28" s="228" t="str">
        <f>IF(H28=SUM(Assets_1!H70,Assets_1!H79),"OK","CHECK")</f>
        <v>OK</v>
      </c>
      <c r="K28" s="218"/>
    </row>
    <row r="29" spans="2:11" ht="15.75" customHeight="1" x14ac:dyDescent="0.3">
      <c r="B29" s="221" t="s">
        <v>591</v>
      </c>
      <c r="C29" s="68"/>
      <c r="D29" s="212"/>
      <c r="E29" s="309">
        <f>SUM(E30:E31)</f>
        <v>0</v>
      </c>
      <c r="F29" s="309">
        <f>SUM(F30:F31)</f>
        <v>0</v>
      </c>
      <c r="G29" s="309">
        <f>SUM(G30:G31)</f>
        <v>0</v>
      </c>
      <c r="H29" s="309">
        <f>SUM(E29:G29)</f>
        <v>0</v>
      </c>
      <c r="I29" s="316"/>
    </row>
    <row r="30" spans="2:11" ht="15.75" customHeight="1" x14ac:dyDescent="0.3">
      <c r="B30" s="221"/>
      <c r="C30" s="68" t="s">
        <v>592</v>
      </c>
      <c r="D30" s="212"/>
      <c r="E30" s="455"/>
      <c r="F30" s="456"/>
      <c r="G30" s="456"/>
      <c r="H30" s="309">
        <f>SUM(E30:G30)</f>
        <v>0</v>
      </c>
      <c r="I30" s="316"/>
    </row>
    <row r="31" spans="2:11" ht="15.75" customHeight="1" x14ac:dyDescent="0.3">
      <c r="B31" s="221"/>
      <c r="C31" s="68" t="s">
        <v>593</v>
      </c>
      <c r="D31" s="212"/>
      <c r="E31" s="455"/>
      <c r="F31" s="456"/>
      <c r="G31" s="456"/>
      <c r="H31" s="309">
        <f>SUM(E31:G31)</f>
        <v>0</v>
      </c>
      <c r="I31" s="316"/>
    </row>
    <row r="32" spans="2:11" ht="15.75" customHeight="1" x14ac:dyDescent="0.3">
      <c r="B32" s="221" t="s">
        <v>594</v>
      </c>
      <c r="C32" s="68"/>
      <c r="D32" s="212"/>
      <c r="E32" s="309">
        <f>SUM(E33:E34)</f>
        <v>0</v>
      </c>
      <c r="F32" s="309">
        <f>SUM(F33:F34)</f>
        <v>0</v>
      </c>
      <c r="G32" s="309">
        <f>SUM(G33:G34)</f>
        <v>0</v>
      </c>
      <c r="H32" s="309">
        <f>SUM(E32:G32)</f>
        <v>0</v>
      </c>
      <c r="I32" s="316"/>
    </row>
    <row r="33" spans="2:10" ht="15.75" customHeight="1" x14ac:dyDescent="0.3">
      <c r="B33" s="221"/>
      <c r="C33" s="68" t="s">
        <v>595</v>
      </c>
      <c r="D33" s="212"/>
      <c r="E33" s="455"/>
      <c r="F33" s="456"/>
      <c r="G33" s="456"/>
      <c r="H33" s="309">
        <f t="shared" ref="H33:H45" si="2">SUM(E33:G33)</f>
        <v>0</v>
      </c>
      <c r="I33" s="316"/>
    </row>
    <row r="34" spans="2:10" ht="15.75" customHeight="1" x14ac:dyDescent="0.3">
      <c r="B34" s="221"/>
      <c r="C34" s="68" t="s">
        <v>596</v>
      </c>
      <c r="D34" s="212"/>
      <c r="E34" s="455"/>
      <c r="F34" s="456"/>
      <c r="G34" s="456"/>
      <c r="H34" s="309">
        <f t="shared" si="2"/>
        <v>0</v>
      </c>
      <c r="I34" s="316"/>
    </row>
    <row r="35" spans="2:10" ht="15.75" customHeight="1" x14ac:dyDescent="0.3">
      <c r="B35" s="221" t="s">
        <v>597</v>
      </c>
      <c r="C35" s="68"/>
      <c r="D35" s="212"/>
      <c r="E35" s="455"/>
      <c r="F35" s="456"/>
      <c r="G35" s="456"/>
      <c r="H35" s="309">
        <f t="shared" si="2"/>
        <v>0</v>
      </c>
      <c r="I35" s="316"/>
    </row>
    <row r="36" spans="2:10" ht="15.75" customHeight="1" x14ac:dyDescent="0.3">
      <c r="B36" s="221" t="s">
        <v>598</v>
      </c>
      <c r="C36" s="68"/>
      <c r="D36" s="212"/>
      <c r="E36" s="455"/>
      <c r="F36" s="456"/>
      <c r="G36" s="456"/>
      <c r="H36" s="309">
        <f t="shared" si="2"/>
        <v>0</v>
      </c>
      <c r="I36" s="316"/>
    </row>
    <row r="37" spans="2:10" ht="15.75" customHeight="1" x14ac:dyDescent="0.3">
      <c r="B37" s="221" t="s">
        <v>178</v>
      </c>
      <c r="C37" s="68"/>
      <c r="D37" s="212"/>
      <c r="E37" s="455"/>
      <c r="F37" s="456"/>
      <c r="G37" s="456"/>
      <c r="H37" s="309">
        <f t="shared" si="2"/>
        <v>0</v>
      </c>
      <c r="I37" s="223" t="str">
        <f>IF(H37=Assets_1!H240,"OK","CHECK")</f>
        <v>OK</v>
      </c>
      <c r="J37" s="218" t="str">
        <f>IF(I37="OK","",H37-Assets_1!H240+Assets_1!H244)</f>
        <v/>
      </c>
    </row>
    <row r="38" spans="2:10" ht="15.75" customHeight="1" x14ac:dyDescent="0.3">
      <c r="B38" s="221" t="s">
        <v>599</v>
      </c>
      <c r="C38" s="68"/>
      <c r="D38" s="212"/>
      <c r="E38" s="455"/>
      <c r="F38" s="456"/>
      <c r="G38" s="456"/>
      <c r="H38" s="309">
        <f t="shared" si="2"/>
        <v>0</v>
      </c>
      <c r="I38" s="316"/>
    </row>
    <row r="39" spans="2:10" ht="15.75" customHeight="1" x14ac:dyDescent="0.3">
      <c r="B39" s="137" t="s">
        <v>600</v>
      </c>
      <c r="D39" s="139"/>
      <c r="E39" s="455"/>
      <c r="F39" s="456"/>
      <c r="G39" s="456"/>
      <c r="H39" s="309">
        <f t="shared" si="2"/>
        <v>0</v>
      </c>
      <c r="I39" s="316"/>
    </row>
    <row r="40" spans="2:10" ht="15.75" customHeight="1" x14ac:dyDescent="0.3">
      <c r="B40" s="137" t="s">
        <v>601</v>
      </c>
      <c r="D40" s="139"/>
      <c r="E40" s="455"/>
      <c r="F40" s="456"/>
      <c r="G40" s="456"/>
      <c r="H40" s="309">
        <f t="shared" si="2"/>
        <v>0</v>
      </c>
      <c r="I40" s="316"/>
    </row>
    <row r="41" spans="2:10" ht="15.75" customHeight="1" x14ac:dyDescent="0.3">
      <c r="B41" s="137" t="s">
        <v>602</v>
      </c>
      <c r="D41" s="139"/>
      <c r="E41" s="455"/>
      <c r="F41" s="456"/>
      <c r="G41" s="456"/>
      <c r="H41" s="309">
        <f t="shared" si="2"/>
        <v>0</v>
      </c>
      <c r="I41" s="316"/>
    </row>
    <row r="42" spans="2:10" ht="15.75" customHeight="1" x14ac:dyDescent="0.3">
      <c r="B42" s="137" t="s">
        <v>603</v>
      </c>
      <c r="D42" s="139"/>
      <c r="E42" s="455"/>
      <c r="F42" s="456"/>
      <c r="G42" s="456"/>
      <c r="H42" s="309">
        <f t="shared" si="2"/>
        <v>0</v>
      </c>
      <c r="I42" s="316"/>
    </row>
    <row r="43" spans="2:10" ht="15.75" customHeight="1" x14ac:dyDescent="0.3">
      <c r="B43" s="137" t="s">
        <v>604</v>
      </c>
      <c r="D43" s="139"/>
      <c r="E43" s="455"/>
      <c r="F43" s="456"/>
      <c r="G43" s="456"/>
      <c r="H43" s="309">
        <f t="shared" si="2"/>
        <v>0</v>
      </c>
      <c r="I43" s="316"/>
    </row>
    <row r="44" spans="2:10" ht="15.75" customHeight="1" x14ac:dyDescent="0.3">
      <c r="B44" s="137" t="s">
        <v>605</v>
      </c>
      <c r="D44" s="139"/>
      <c r="E44" s="455"/>
      <c r="F44" s="456"/>
      <c r="G44" s="456"/>
      <c r="H44" s="309">
        <f t="shared" si="2"/>
        <v>0</v>
      </c>
      <c r="I44" s="316"/>
    </row>
    <row r="45" spans="2:10" ht="15.75" customHeight="1" x14ac:dyDescent="0.3">
      <c r="B45" s="147" t="s">
        <v>184</v>
      </c>
      <c r="C45" s="201"/>
      <c r="D45" s="149"/>
      <c r="E45" s="309">
        <f>SUM(E9:E11)+E20+SUM(E22:E27)+SUM(E30:E31)+SUM(E33:E44)</f>
        <v>0</v>
      </c>
      <c r="F45" s="321">
        <f>SUM(F9:F11)+F20+SUM(F22:F27)+SUM(F30:F31)+SUM(F33:F44)</f>
        <v>0</v>
      </c>
      <c r="G45" s="321">
        <f>SUM(G9:G11)+G20+SUM(G22:G27)+SUM(G30:G31)+SUM(G33:G44)</f>
        <v>0</v>
      </c>
      <c r="H45" s="309">
        <f t="shared" si="2"/>
        <v>0</v>
      </c>
      <c r="I45" s="223" t="str">
        <f>IF(H45=Assets_1!H251,"OK","CHECK")</f>
        <v>OK</v>
      </c>
      <c r="J45" s="218" t="str">
        <f>IF(I45="OK","",H45-Assets_1!H251)</f>
        <v/>
      </c>
    </row>
    <row r="46" spans="2:10" ht="15.75" customHeight="1" x14ac:dyDescent="0.3">
      <c r="B46" s="226" t="s">
        <v>606</v>
      </c>
      <c r="C46" s="142"/>
      <c r="D46" s="136"/>
      <c r="E46" s="317"/>
      <c r="F46" s="318"/>
      <c r="G46" s="318"/>
      <c r="H46" s="318"/>
      <c r="I46" s="319"/>
    </row>
    <row r="47" spans="2:10" ht="15.75" customHeight="1" x14ac:dyDescent="0.3">
      <c r="B47" s="680" t="s">
        <v>607</v>
      </c>
      <c r="C47" s="681"/>
      <c r="D47" s="682"/>
      <c r="E47" s="686">
        <f>SUM(E9,E10,E20)</f>
        <v>0</v>
      </c>
      <c r="F47" s="686">
        <f>SUM(F9,F10,F20)</f>
        <v>0</v>
      </c>
      <c r="G47" s="686">
        <f>SUM(G9,G10,G20)</f>
        <v>0</v>
      </c>
      <c r="H47" s="686">
        <f>SUM(E47:G48)</f>
        <v>0</v>
      </c>
      <c r="I47" s="679" t="str">
        <f>IF(H47=SUM(Assets_1!H8,Assets_1!H24,Assets_1!H95,Assets_1!H248),"OK","CHECK")</f>
        <v>OK</v>
      </c>
    </row>
    <row r="48" spans="2:10" x14ac:dyDescent="0.3">
      <c r="B48" s="683"/>
      <c r="C48" s="684"/>
      <c r="D48" s="685"/>
      <c r="E48" s="687"/>
      <c r="F48" s="687"/>
      <c r="G48" s="687"/>
      <c r="H48" s="687"/>
      <c r="I48" s="679"/>
      <c r="J48" s="218" t="str">
        <f>IF(I47="OK","",H47-SUM(Assets_1!H8,Assets_1!H24,Assets_1!H95,Assets_1!H248))</f>
        <v/>
      </c>
    </row>
  </sheetData>
  <sheetProtection algorithmName="SHA-512" hashValue="mTlN+z/p5Lsfy2HNJw4kwLc9mCPjWwWDvhOVIRN7z+cds4MZLI8ctlyOPuF0SCEPcr1Hu82zMdRg8JiSlGfBMg==" saltValue="TNBW4L8h2qtBEw3wjq89ag==" spinCount="100000" sheet="1" objects="1" scenarios="1" selectLockedCells="1"/>
  <mergeCells count="13">
    <mergeCell ref="I47:I48"/>
    <mergeCell ref="B47:D48"/>
    <mergeCell ref="E47:E48"/>
    <mergeCell ref="F47:F48"/>
    <mergeCell ref="G47:G48"/>
    <mergeCell ref="H47:H48"/>
    <mergeCell ref="I6:I8"/>
    <mergeCell ref="B6:D8"/>
    <mergeCell ref="E6:H6"/>
    <mergeCell ref="E7:E8"/>
    <mergeCell ref="F7:F8"/>
    <mergeCell ref="G7:G8"/>
    <mergeCell ref="H7:H8"/>
  </mergeCells>
  <conditionalFormatting sqref="I9:I48 E46:H46">
    <cfRule type="cellIs" dxfId="3" priority="5" operator="equal">
      <formula>"OK"</formula>
    </cfRule>
    <cfRule type="cellIs" dxfId="2" priority="6" operator="equal">
      <formula>"CHECK"</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2:G23"/>
  <sheetViews>
    <sheetView showGridLines="0" zoomScale="80" zoomScaleNormal="80" workbookViewId="0">
      <pane xSplit="4" ySplit="7" topLeftCell="E18" activePane="bottomRight" state="frozen"/>
      <selection pane="topRight"/>
      <selection pane="bottomLeft"/>
      <selection pane="bottomRight" activeCell="E22" sqref="E22"/>
    </sheetView>
  </sheetViews>
  <sheetFormatPr defaultColWidth="9.1796875" defaultRowHeight="13" x14ac:dyDescent="0.3"/>
  <cols>
    <col min="1" max="1" width="3.54296875" style="204" bestFit="1" customWidth="1"/>
    <col min="2" max="2" width="2.453125" style="22" customWidth="1"/>
    <col min="3" max="3" width="1.54296875" style="138" customWidth="1"/>
    <col min="4" max="4" width="68.453125" style="205" customWidth="1"/>
    <col min="5" max="5" width="20.54296875" style="206" customWidth="1"/>
    <col min="6" max="6" width="20.54296875" style="22" customWidth="1"/>
    <col min="7" max="7" width="14.54296875" style="218" customWidth="1"/>
    <col min="8" max="16384" width="9.1796875" style="22"/>
  </cols>
  <sheetData>
    <row r="2" spans="2:7" ht="14" x14ac:dyDescent="0.3">
      <c r="B2" s="95" t="s">
        <v>156</v>
      </c>
      <c r="F2" s="214"/>
    </row>
    <row r="3" spans="2:7" ht="14" x14ac:dyDescent="0.3">
      <c r="B3" s="207" t="s">
        <v>608</v>
      </c>
      <c r="F3" s="214"/>
    </row>
    <row r="4" spans="2:7" x14ac:dyDescent="0.3">
      <c r="B4" s="22" t="s">
        <v>609</v>
      </c>
      <c r="C4" s="22"/>
      <c r="D4" s="22"/>
    </row>
    <row r="5" spans="2:7" ht="15" customHeight="1" x14ac:dyDescent="0.3">
      <c r="C5" s="22"/>
      <c r="D5" s="22"/>
    </row>
    <row r="6" spans="2:7" ht="15" customHeight="1" x14ac:dyDescent="0.3">
      <c r="B6" s="675" t="s">
        <v>33</v>
      </c>
      <c r="C6" s="675"/>
      <c r="D6" s="675"/>
      <c r="E6" s="666" t="s">
        <v>708</v>
      </c>
      <c r="F6" s="688" t="s">
        <v>570</v>
      </c>
    </row>
    <row r="7" spans="2:7" ht="45" customHeight="1" x14ac:dyDescent="0.3">
      <c r="B7" s="675"/>
      <c r="C7" s="675"/>
      <c r="D7" s="675"/>
      <c r="E7" s="666"/>
      <c r="F7" s="688"/>
    </row>
    <row r="8" spans="2:7" ht="15.75" customHeight="1" x14ac:dyDescent="0.3">
      <c r="B8" s="141" t="s">
        <v>341</v>
      </c>
      <c r="E8" s="323"/>
      <c r="F8" s="324"/>
    </row>
    <row r="9" spans="2:7" ht="15.75" customHeight="1" x14ac:dyDescent="0.3">
      <c r="B9" s="137" t="s">
        <v>178</v>
      </c>
      <c r="D9" s="139"/>
      <c r="E9" s="453"/>
      <c r="F9" s="227" t="str">
        <f>IF(E9=Assets_1!H240,"OK","CHECK")</f>
        <v>OK</v>
      </c>
      <c r="G9" s="218" t="str">
        <f>IF(F9="OK","",E9-Assets_1!H240+Assets_1!H244)</f>
        <v/>
      </c>
    </row>
    <row r="10" spans="2:7" ht="15.75" customHeight="1" x14ac:dyDescent="0.3">
      <c r="B10" s="137" t="s">
        <v>179</v>
      </c>
      <c r="D10" s="139"/>
      <c r="E10" s="455"/>
      <c r="F10" s="227" t="str">
        <f>IF(E10=SUM(Assets_1!H70,Assets_1!H79),"OK","CHECK")</f>
        <v>OK</v>
      </c>
      <c r="G10" s="218" t="str">
        <f>IF(F10="OK","",E10-SUM(Assets_1!H70,Assets_1!H79))</f>
        <v/>
      </c>
    </row>
    <row r="11" spans="2:7" ht="15.75" customHeight="1" x14ac:dyDescent="0.3">
      <c r="B11" s="137" t="s">
        <v>180</v>
      </c>
      <c r="D11" s="139"/>
      <c r="E11" s="455"/>
      <c r="F11" s="227" t="str">
        <f>IF(E11=SUM(Assets_1!$H$39,Assets_1!$H$47,Assets_1!$H$56,Assets_1!$H$63),"OK","CHECK")</f>
        <v>OK</v>
      </c>
      <c r="G11" s="218" t="str">
        <f>IF(F11="OK","",E11-SUM(Assets_1!$H$39,Assets_1!$H$47,Assets_1!$H$56,Assets_1!$H$63))</f>
        <v/>
      </c>
    </row>
    <row r="12" spans="2:7" ht="15.75" customHeight="1" x14ac:dyDescent="0.3">
      <c r="B12" s="137" t="s">
        <v>181</v>
      </c>
      <c r="D12" s="139"/>
      <c r="E12" s="455"/>
      <c r="F12" s="227" t="str">
        <f>IF(E12=SUM(Assets_1!H146),"OK","CHECK")</f>
        <v>OK</v>
      </c>
      <c r="G12" s="218" t="str">
        <f>IF(F12="OK","",E12-SUM(Assets_1!H146))</f>
        <v/>
      </c>
    </row>
    <row r="13" spans="2:7" ht="15.75" customHeight="1" x14ac:dyDescent="0.3">
      <c r="B13" s="137" t="s">
        <v>182</v>
      </c>
      <c r="D13" s="139"/>
      <c r="E13" s="455"/>
      <c r="F13" s="228" t="str">
        <f>IF(E13=SUM(Assets_1!H95,Assets_1!$H$248),"OK","CHECK")</f>
        <v>OK</v>
      </c>
    </row>
    <row r="14" spans="2:7" ht="15.75" customHeight="1" x14ac:dyDescent="0.3">
      <c r="B14" s="137" t="s">
        <v>610</v>
      </c>
      <c r="D14" s="139"/>
      <c r="E14" s="455"/>
      <c r="F14" s="325"/>
    </row>
    <row r="15" spans="2:7" ht="15.75" customHeight="1" x14ac:dyDescent="0.3">
      <c r="B15" s="137" t="s">
        <v>611</v>
      </c>
      <c r="E15" s="456"/>
      <c r="F15" s="325"/>
      <c r="G15" s="229"/>
    </row>
    <row r="16" spans="2:7" ht="15.75" customHeight="1" x14ac:dyDescent="0.3">
      <c r="B16" s="137" t="s">
        <v>183</v>
      </c>
      <c r="E16" s="456"/>
      <c r="F16" s="227" t="str">
        <f>IF(E16=SUM(Assets_1!H8,Assets_1!H24),"OK","CHECK")</f>
        <v>OK</v>
      </c>
      <c r="G16" s="218" t="str">
        <f>IF(F16="OK","",E16-SUM(Assets_1!H8,Assets_1!H24))</f>
        <v/>
      </c>
    </row>
    <row r="17" spans="2:7" ht="15.75" customHeight="1" x14ac:dyDescent="0.3">
      <c r="B17" s="147" t="s">
        <v>612</v>
      </c>
      <c r="C17" s="201"/>
      <c r="D17" s="149"/>
      <c r="E17" s="309">
        <f>SUM(E9:E16)</f>
        <v>0</v>
      </c>
      <c r="F17" s="227" t="str">
        <f>IF(E17=SUM(Assets_1!H251),"OK","CHECK")</f>
        <v>OK</v>
      </c>
      <c r="G17" s="218" t="str">
        <f>IF(F17="OK","",E17-SUM(Assets_1!H251))</f>
        <v/>
      </c>
    </row>
    <row r="18" spans="2:7" x14ac:dyDescent="0.3">
      <c r="B18" s="141" t="s">
        <v>613</v>
      </c>
      <c r="E18" s="326"/>
      <c r="F18" s="327"/>
    </row>
    <row r="19" spans="2:7" x14ac:dyDescent="0.3">
      <c r="B19" s="137" t="s">
        <v>614</v>
      </c>
      <c r="D19" s="139"/>
      <c r="E19" s="457"/>
      <c r="F19" s="328"/>
    </row>
    <row r="20" spans="2:7" x14ac:dyDescent="0.3">
      <c r="B20" s="137" t="s">
        <v>615</v>
      </c>
      <c r="D20" s="139"/>
      <c r="E20" s="458"/>
      <c r="F20" s="328"/>
    </row>
    <row r="21" spans="2:7" x14ac:dyDescent="0.3">
      <c r="B21" s="137" t="s">
        <v>616</v>
      </c>
      <c r="D21" s="139"/>
      <c r="E21" s="458"/>
      <c r="F21" s="328"/>
    </row>
    <row r="22" spans="2:7" x14ac:dyDescent="0.3">
      <c r="B22" s="137" t="s">
        <v>617</v>
      </c>
      <c r="D22" s="139"/>
      <c r="E22" s="458"/>
      <c r="F22" s="328"/>
    </row>
    <row r="23" spans="2:7" x14ac:dyDescent="0.3">
      <c r="B23" s="147" t="s">
        <v>185</v>
      </c>
      <c r="C23" s="201"/>
      <c r="D23" s="149"/>
      <c r="E23" s="309">
        <f>SUM(E19:E22)</f>
        <v>0</v>
      </c>
      <c r="F23" s="227" t="str">
        <f>IF(E23=SUM(TCA!D9:E9)+SUM(TCA!E19:E19),"OK","CHECK")</f>
        <v>OK</v>
      </c>
      <c r="G23" s="218" t="str">
        <f>IF(F23="OK","",E23-(TCA!D8+TCA!E8+TCA!D27+TCA!E27))</f>
        <v/>
      </c>
    </row>
  </sheetData>
  <sheetProtection algorithmName="SHA-512" hashValue="o/HUhG+7ARL5tQ3AoW4cZiB6N3JDB9Od0Haz1g9vwOq3m0ExWiu3tr5fCAp2Hi3WYaIK0SolfsXnuQTwA2RaYA==" saltValue="VKzo8h2iFEsMfFg2lSu4ig==" spinCount="100000" sheet="1" objects="1" scenarios="1" selectLockedCells="1"/>
  <mergeCells count="3">
    <mergeCell ref="E6:E7"/>
    <mergeCell ref="F6:F7"/>
    <mergeCell ref="B6:D7"/>
  </mergeCells>
  <conditionalFormatting sqref="F8:F23">
    <cfRule type="cellIs" dxfId="1" priority="1" operator="equal">
      <formula>"OK"</formula>
    </cfRule>
    <cfRule type="cellIs" dxfId="0" priority="2" operator="equal">
      <formula>"CHECK"</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99"/>
  </sheetPr>
  <dimension ref="B2:AJ89"/>
  <sheetViews>
    <sheetView topLeftCell="R1" zoomScaleNormal="100" workbookViewId="0">
      <selection activeCell="AB13" sqref="AB13"/>
    </sheetView>
  </sheetViews>
  <sheetFormatPr defaultColWidth="9.1796875" defaultRowHeight="13" x14ac:dyDescent="0.3"/>
  <cols>
    <col min="1" max="1" width="3.54296875" style="69" customWidth="1"/>
    <col min="2" max="4" width="10.54296875" style="69" customWidth="1"/>
    <col min="5" max="5" width="6.54296875" style="69" customWidth="1"/>
    <col min="6" max="6" width="22.81640625" style="69" customWidth="1"/>
    <col min="7" max="7" width="10.54296875" style="69" customWidth="1"/>
    <col min="8" max="8" width="6.54296875" style="69" customWidth="1"/>
    <col min="9" max="10" width="10.54296875" style="69" customWidth="1"/>
    <col min="11" max="11" width="6.54296875" style="69" customWidth="1"/>
    <col min="12" max="12" width="24.1796875" style="69" customWidth="1"/>
    <col min="13" max="13" width="10.54296875" style="69" customWidth="1"/>
    <col min="14" max="14" width="6.54296875" style="69" customWidth="1"/>
    <col min="15" max="15" width="10.54296875" style="69" customWidth="1"/>
    <col min="16" max="21" width="8.54296875" style="69" customWidth="1"/>
    <col min="22" max="22" width="6.54296875" style="69" customWidth="1"/>
    <col min="23" max="23" width="34.54296875" style="69" customWidth="1"/>
    <col min="24" max="24" width="9.1796875" style="69"/>
    <col min="25" max="25" width="6.54296875" style="69" customWidth="1"/>
    <col min="26" max="26" width="27.1796875" style="69" customWidth="1"/>
    <col min="27" max="27" width="9.1796875" style="69"/>
    <col min="28" max="28" width="6.54296875" style="69" customWidth="1"/>
    <col min="29" max="30" width="9.1796875" style="69"/>
    <col min="31" max="31" width="6.81640625" style="69" customWidth="1"/>
    <col min="32" max="32" width="14.81640625" style="69" customWidth="1"/>
    <col min="33" max="36" width="14.1796875" style="69" customWidth="1"/>
    <col min="37" max="37" width="9.1796875" style="69"/>
    <col min="38" max="38" width="38" style="69" customWidth="1"/>
    <col min="39" max="16384" width="9.1796875" style="69"/>
  </cols>
  <sheetData>
    <row r="2" spans="2:36" ht="14" x14ac:dyDescent="0.3">
      <c r="B2" s="341" t="s">
        <v>156</v>
      </c>
      <c r="C2" s="340"/>
      <c r="D2" s="340"/>
      <c r="E2" s="340"/>
    </row>
    <row r="3" spans="2:36" x14ac:dyDescent="0.3">
      <c r="B3" s="388" t="s">
        <v>618</v>
      </c>
      <c r="C3" s="340"/>
      <c r="D3" s="340"/>
      <c r="E3" s="340"/>
    </row>
    <row r="5" spans="2:36" ht="13.5" thickBot="1" x14ac:dyDescent="0.35">
      <c r="B5" s="121" t="s">
        <v>619</v>
      </c>
      <c r="F5" s="121" t="s">
        <v>620</v>
      </c>
      <c r="I5" s="121" t="s">
        <v>621</v>
      </c>
      <c r="L5" s="121" t="s">
        <v>622</v>
      </c>
      <c r="O5" s="121" t="s">
        <v>70</v>
      </c>
      <c r="W5" s="121" t="s">
        <v>623</v>
      </c>
      <c r="Z5" s="121" t="s">
        <v>624</v>
      </c>
      <c r="AC5" s="121" t="s">
        <v>77</v>
      </c>
      <c r="AF5" s="121" t="s">
        <v>625</v>
      </c>
    </row>
    <row r="6" spans="2:36" x14ac:dyDescent="0.3">
      <c r="B6" s="689" t="s">
        <v>626</v>
      </c>
      <c r="C6" s="697" t="s">
        <v>627</v>
      </c>
      <c r="D6" s="699" t="s">
        <v>628</v>
      </c>
      <c r="F6" s="689" t="s">
        <v>629</v>
      </c>
      <c r="G6" s="689" t="s">
        <v>630</v>
      </c>
      <c r="I6" s="689" t="s">
        <v>631</v>
      </c>
      <c r="J6" s="689" t="s">
        <v>630</v>
      </c>
      <c r="L6" s="689" t="s">
        <v>631</v>
      </c>
      <c r="M6" s="689" t="s">
        <v>630</v>
      </c>
      <c r="O6" s="689" t="s">
        <v>626</v>
      </c>
      <c r="P6" s="691">
        <v>1</v>
      </c>
      <c r="Q6" s="693">
        <v>2</v>
      </c>
      <c r="R6" s="693">
        <v>3</v>
      </c>
      <c r="S6" s="693">
        <v>4</v>
      </c>
      <c r="T6" s="693">
        <v>5</v>
      </c>
      <c r="U6" s="693" t="s">
        <v>433</v>
      </c>
      <c r="W6" s="689" t="s">
        <v>632</v>
      </c>
      <c r="X6" s="689" t="s">
        <v>630</v>
      </c>
      <c r="Z6" s="689" t="s">
        <v>338</v>
      </c>
      <c r="AA6" s="689" t="s">
        <v>630</v>
      </c>
      <c r="AC6" s="689" t="s">
        <v>633</v>
      </c>
      <c r="AD6" s="689" t="s">
        <v>630</v>
      </c>
      <c r="AF6" s="689" t="s">
        <v>626</v>
      </c>
      <c r="AG6" s="691" t="s">
        <v>634</v>
      </c>
      <c r="AH6" s="693" t="s">
        <v>635</v>
      </c>
      <c r="AI6" s="693" t="s">
        <v>636</v>
      </c>
      <c r="AJ6" s="693" t="s">
        <v>637</v>
      </c>
    </row>
    <row r="7" spans="2:36" ht="13.5" thickBot="1" x14ac:dyDescent="0.35">
      <c r="B7" s="690"/>
      <c r="C7" s="698"/>
      <c r="D7" s="700"/>
      <c r="F7" s="690"/>
      <c r="G7" s="690"/>
      <c r="I7" s="690"/>
      <c r="J7" s="690"/>
      <c r="L7" s="690"/>
      <c r="M7" s="690"/>
      <c r="O7" s="690"/>
      <c r="P7" s="692"/>
      <c r="Q7" s="694"/>
      <c r="R7" s="694"/>
      <c r="S7" s="694"/>
      <c r="T7" s="694"/>
      <c r="U7" s="694"/>
      <c r="W7" s="690"/>
      <c r="X7" s="690"/>
      <c r="Z7" s="690"/>
      <c r="AA7" s="690"/>
      <c r="AC7" s="690"/>
      <c r="AD7" s="690"/>
      <c r="AF7" s="690"/>
      <c r="AG7" s="692"/>
      <c r="AH7" s="694"/>
      <c r="AI7" s="694"/>
      <c r="AJ7" s="694"/>
    </row>
    <row r="8" spans="2:36" s="340" customFormat="1" ht="13.5" thickBot="1" x14ac:dyDescent="0.35">
      <c r="B8" s="345">
        <v>0.25</v>
      </c>
      <c r="C8" s="346">
        <v>-0.65</v>
      </c>
      <c r="D8" s="347">
        <v>0.75</v>
      </c>
      <c r="F8" s="345" t="s">
        <v>396</v>
      </c>
      <c r="G8" s="348">
        <v>0.15</v>
      </c>
      <c r="I8" s="345" t="s">
        <v>539</v>
      </c>
      <c r="J8" s="349">
        <v>0.3</v>
      </c>
      <c r="L8" s="345" t="s">
        <v>638</v>
      </c>
      <c r="M8" s="349">
        <v>0.2</v>
      </c>
      <c r="O8" s="350" t="s">
        <v>434</v>
      </c>
      <c r="P8" s="351">
        <v>0.01</v>
      </c>
      <c r="Q8" s="352">
        <v>0.01</v>
      </c>
      <c r="R8" s="353">
        <v>0.01</v>
      </c>
      <c r="S8" s="353">
        <v>0.02</v>
      </c>
      <c r="T8" s="353">
        <v>0.03</v>
      </c>
      <c r="U8" s="354">
        <v>0.03</v>
      </c>
      <c r="W8" s="355" t="s">
        <v>455</v>
      </c>
      <c r="X8" s="348">
        <v>1E-3</v>
      </c>
      <c r="Z8" s="355" t="s">
        <v>245</v>
      </c>
      <c r="AA8" s="348">
        <v>0.2</v>
      </c>
      <c r="AC8" s="356" t="s">
        <v>639</v>
      </c>
      <c r="AD8" s="357">
        <v>0.01</v>
      </c>
      <c r="AF8" s="350" t="s">
        <v>640</v>
      </c>
      <c r="AG8" s="358">
        <v>0.1</v>
      </c>
      <c r="AH8" s="359">
        <v>0.06</v>
      </c>
      <c r="AI8" s="360">
        <v>0.01</v>
      </c>
      <c r="AJ8" s="361">
        <v>0</v>
      </c>
    </row>
    <row r="9" spans="2:36" s="340" customFormat="1" ht="13.5" thickBot="1" x14ac:dyDescent="0.35">
      <c r="B9" s="345">
        <v>0.5</v>
      </c>
      <c r="C9" s="346">
        <v>-0.6</v>
      </c>
      <c r="D9" s="348">
        <v>0.75</v>
      </c>
      <c r="F9" s="345" t="s">
        <v>398</v>
      </c>
      <c r="G9" s="348">
        <v>0.15</v>
      </c>
      <c r="I9" s="362" t="s">
        <v>540</v>
      </c>
      <c r="J9" s="363">
        <v>0.45</v>
      </c>
      <c r="L9" s="362" t="s">
        <v>641</v>
      </c>
      <c r="M9" s="363">
        <v>0.45</v>
      </c>
      <c r="O9" s="364" t="s">
        <v>435</v>
      </c>
      <c r="P9" s="365">
        <v>0.02</v>
      </c>
      <c r="Q9" s="366">
        <v>0.02</v>
      </c>
      <c r="R9" s="367">
        <v>0.03</v>
      </c>
      <c r="S9" s="367">
        <v>0.08</v>
      </c>
      <c r="T9" s="367">
        <v>0.1</v>
      </c>
      <c r="U9" s="368">
        <v>0.1</v>
      </c>
      <c r="W9" s="355" t="s">
        <v>457</v>
      </c>
      <c r="X9" s="348">
        <v>3.0000000000000001E-3</v>
      </c>
      <c r="Z9" s="355" t="s">
        <v>246</v>
      </c>
      <c r="AA9" s="348">
        <v>0.25</v>
      </c>
      <c r="AF9" s="364" t="s">
        <v>642</v>
      </c>
      <c r="AG9" s="369">
        <v>0.12</v>
      </c>
      <c r="AH9" s="370">
        <v>0.08</v>
      </c>
      <c r="AI9" s="371">
        <v>0.05</v>
      </c>
      <c r="AJ9" s="372">
        <v>5.0000000000000001E-3</v>
      </c>
    </row>
    <row r="10" spans="2:36" s="340" customFormat="1" ht="13.5" thickBot="1" x14ac:dyDescent="0.35">
      <c r="B10" s="345">
        <v>1</v>
      </c>
      <c r="C10" s="346">
        <v>-0.6</v>
      </c>
      <c r="D10" s="348">
        <v>0.75</v>
      </c>
      <c r="F10" s="345" t="s">
        <v>643</v>
      </c>
      <c r="G10" s="348">
        <v>0</v>
      </c>
      <c r="I10" s="373"/>
      <c r="O10" s="364" t="s">
        <v>436</v>
      </c>
      <c r="P10" s="365">
        <v>0.04</v>
      </c>
      <c r="Q10" s="366">
        <v>0.05</v>
      </c>
      <c r="R10" s="367">
        <v>0.08</v>
      </c>
      <c r="S10" s="367">
        <v>0.15</v>
      </c>
      <c r="T10" s="367">
        <v>0.2</v>
      </c>
      <c r="U10" s="368">
        <v>0.2</v>
      </c>
      <c r="W10" s="355" t="s">
        <v>459</v>
      </c>
      <c r="X10" s="348">
        <v>0.01</v>
      </c>
      <c r="Z10" s="355" t="s">
        <v>644</v>
      </c>
      <c r="AA10" s="348">
        <v>0.3</v>
      </c>
      <c r="AF10" s="374" t="s">
        <v>645</v>
      </c>
      <c r="AG10" s="375">
        <v>0.15</v>
      </c>
      <c r="AH10" s="376">
        <v>0.1</v>
      </c>
      <c r="AI10" s="377">
        <v>7.4999999999999997E-2</v>
      </c>
      <c r="AJ10" s="378">
        <v>1.4999999999999999E-2</v>
      </c>
    </row>
    <row r="11" spans="2:36" s="340" customFormat="1" x14ac:dyDescent="0.3">
      <c r="B11" s="345">
        <f t="shared" ref="B11:B74" si="0">B10+1</f>
        <v>2</v>
      </c>
      <c r="C11" s="346">
        <v>-0.6</v>
      </c>
      <c r="D11" s="348">
        <v>0.75</v>
      </c>
      <c r="F11" s="345" t="s">
        <v>400</v>
      </c>
      <c r="G11" s="348">
        <v>0.15</v>
      </c>
      <c r="I11" s="373"/>
      <c r="O11" s="364" t="s">
        <v>437</v>
      </c>
      <c r="P11" s="365">
        <v>7.0000000000000007E-2</v>
      </c>
      <c r="Q11" s="366">
        <v>0.08</v>
      </c>
      <c r="R11" s="367">
        <v>0.15</v>
      </c>
      <c r="S11" s="367">
        <v>0.25</v>
      </c>
      <c r="T11" s="367">
        <v>0.3</v>
      </c>
      <c r="U11" s="368">
        <v>0.3</v>
      </c>
      <c r="W11" s="355" t="s">
        <v>461</v>
      </c>
      <c r="X11" s="348">
        <v>7.0000000000000007E-2</v>
      </c>
      <c r="Z11" s="355" t="s">
        <v>249</v>
      </c>
      <c r="AA11" s="348">
        <v>0.5</v>
      </c>
    </row>
    <row r="12" spans="2:36" s="340" customFormat="1" ht="13.5" thickBot="1" x14ac:dyDescent="0.35">
      <c r="B12" s="345">
        <f t="shared" si="0"/>
        <v>3</v>
      </c>
      <c r="C12" s="346">
        <v>-0.55000000000000004</v>
      </c>
      <c r="D12" s="348">
        <v>0.75</v>
      </c>
      <c r="F12" s="345" t="s">
        <v>646</v>
      </c>
      <c r="G12" s="348">
        <v>0.15</v>
      </c>
      <c r="I12" s="373"/>
      <c r="O12" s="364" t="s">
        <v>438</v>
      </c>
      <c r="P12" s="365">
        <v>0.1</v>
      </c>
      <c r="Q12" s="366">
        <v>0.12</v>
      </c>
      <c r="R12" s="367">
        <v>0.2</v>
      </c>
      <c r="S12" s="367">
        <v>0.3</v>
      </c>
      <c r="T12" s="367">
        <v>0.35</v>
      </c>
      <c r="U12" s="368">
        <v>0.35</v>
      </c>
      <c r="W12" s="355" t="s">
        <v>463</v>
      </c>
      <c r="X12" s="348">
        <v>0.5</v>
      </c>
      <c r="Z12" s="356" t="s">
        <v>647</v>
      </c>
      <c r="AA12" s="357">
        <v>0.1</v>
      </c>
    </row>
    <row r="13" spans="2:36" s="340" customFormat="1" x14ac:dyDescent="0.3">
      <c r="B13" s="345">
        <f t="shared" si="0"/>
        <v>4</v>
      </c>
      <c r="C13" s="346">
        <v>-0.55000000000000004</v>
      </c>
      <c r="D13" s="348">
        <v>0.75</v>
      </c>
      <c r="F13" s="345" t="s">
        <v>404</v>
      </c>
      <c r="G13" s="348">
        <v>0.15</v>
      </c>
      <c r="I13" s="373"/>
      <c r="O13" s="364" t="s">
        <v>439</v>
      </c>
      <c r="P13" s="379">
        <v>0.12</v>
      </c>
      <c r="Q13" s="380">
        <v>0.15</v>
      </c>
      <c r="R13" s="380">
        <v>0.25</v>
      </c>
      <c r="S13" s="380">
        <v>0.4</v>
      </c>
      <c r="T13" s="380">
        <v>0.45</v>
      </c>
      <c r="U13" s="381">
        <v>0.45</v>
      </c>
      <c r="W13" s="355" t="s">
        <v>433</v>
      </c>
      <c r="X13" s="348">
        <v>0.55000000000000004</v>
      </c>
    </row>
    <row r="14" spans="2:36" s="340" customFormat="1" ht="13.5" thickBot="1" x14ac:dyDescent="0.35">
      <c r="B14" s="345">
        <f t="shared" si="0"/>
        <v>5</v>
      </c>
      <c r="C14" s="346">
        <v>-0.55000000000000004</v>
      </c>
      <c r="D14" s="348">
        <v>0.7</v>
      </c>
      <c r="F14" s="345" t="s">
        <v>406</v>
      </c>
      <c r="G14" s="348">
        <v>0.15</v>
      </c>
      <c r="O14" s="364" t="s">
        <v>440</v>
      </c>
      <c r="P14" s="379">
        <v>0.15</v>
      </c>
      <c r="Q14" s="380">
        <v>0.15</v>
      </c>
      <c r="R14" s="380">
        <v>0.25</v>
      </c>
      <c r="S14" s="380">
        <v>0.4</v>
      </c>
      <c r="T14" s="380">
        <v>0.5</v>
      </c>
      <c r="U14" s="381">
        <v>0.5</v>
      </c>
      <c r="W14" s="356" t="s">
        <v>648</v>
      </c>
      <c r="X14" s="357">
        <v>1</v>
      </c>
    </row>
    <row r="15" spans="2:36" s="340" customFormat="1" ht="13.5" thickBot="1" x14ac:dyDescent="0.35">
      <c r="B15" s="345">
        <f t="shared" si="0"/>
        <v>6</v>
      </c>
      <c r="C15" s="346">
        <v>-0.55000000000000004</v>
      </c>
      <c r="D15" s="348">
        <v>0.65</v>
      </c>
      <c r="F15" s="362" t="s">
        <v>304</v>
      </c>
      <c r="G15" s="357">
        <v>0.15</v>
      </c>
      <c r="O15" s="364" t="s">
        <v>441</v>
      </c>
      <c r="P15" s="379">
        <v>0.15</v>
      </c>
      <c r="Q15" s="380">
        <v>0.18</v>
      </c>
      <c r="R15" s="380">
        <v>0.3</v>
      </c>
      <c r="S15" s="380">
        <v>0.45</v>
      </c>
      <c r="T15" s="380">
        <v>0.5</v>
      </c>
      <c r="U15" s="381">
        <v>0.5</v>
      </c>
      <c r="Z15" s="695" t="s">
        <v>649</v>
      </c>
      <c r="AA15" s="695" t="s">
        <v>630</v>
      </c>
    </row>
    <row r="16" spans="2:36" s="340" customFormat="1" ht="13.5" thickBot="1" x14ac:dyDescent="0.35">
      <c r="B16" s="345">
        <f t="shared" si="0"/>
        <v>7</v>
      </c>
      <c r="C16" s="346">
        <v>-0.5</v>
      </c>
      <c r="D16" s="348">
        <v>0.65</v>
      </c>
      <c r="O16" s="364" t="s">
        <v>442</v>
      </c>
      <c r="P16" s="379">
        <v>0.15</v>
      </c>
      <c r="Q16" s="380">
        <v>0.2</v>
      </c>
      <c r="R16" s="380">
        <v>0.3</v>
      </c>
      <c r="S16" s="380">
        <v>0.45</v>
      </c>
      <c r="T16" s="380">
        <v>0.5</v>
      </c>
      <c r="U16" s="381">
        <v>0.5</v>
      </c>
      <c r="W16" s="695" t="s">
        <v>650</v>
      </c>
      <c r="X16" s="695" t="s">
        <v>630</v>
      </c>
      <c r="Z16" s="696"/>
      <c r="AA16" s="696"/>
    </row>
    <row r="17" spans="2:27" s="340" customFormat="1" ht="13.5" thickBot="1" x14ac:dyDescent="0.35">
      <c r="B17" s="345">
        <f t="shared" si="0"/>
        <v>8</v>
      </c>
      <c r="C17" s="346">
        <v>-0.5</v>
      </c>
      <c r="D17" s="348">
        <v>0.65</v>
      </c>
      <c r="F17" s="342" t="s">
        <v>651</v>
      </c>
      <c r="O17" s="374" t="s">
        <v>652</v>
      </c>
      <c r="P17" s="382">
        <v>0.18</v>
      </c>
      <c r="Q17" s="383">
        <v>0.25</v>
      </c>
      <c r="R17" s="383">
        <v>0.35</v>
      </c>
      <c r="S17" s="383">
        <v>0.5</v>
      </c>
      <c r="T17" s="383">
        <v>0.55000000000000004</v>
      </c>
      <c r="U17" s="384">
        <v>0.55000000000000004</v>
      </c>
      <c r="W17" s="696"/>
      <c r="X17" s="696"/>
      <c r="Z17" s="355" t="s">
        <v>294</v>
      </c>
      <c r="AA17" s="348">
        <v>0.35</v>
      </c>
    </row>
    <row r="18" spans="2:27" s="340" customFormat="1" x14ac:dyDescent="0.3">
      <c r="B18" s="345">
        <f t="shared" si="0"/>
        <v>9</v>
      </c>
      <c r="C18" s="346">
        <v>-0.45</v>
      </c>
      <c r="D18" s="348">
        <v>0.65</v>
      </c>
      <c r="F18" s="385" t="s">
        <v>653</v>
      </c>
      <c r="G18" s="386">
        <v>2</v>
      </c>
      <c r="W18" s="355" t="s">
        <v>454</v>
      </c>
      <c r="X18" s="348">
        <v>5.0000000000000001E-3</v>
      </c>
      <c r="Z18" s="355" t="s">
        <v>295</v>
      </c>
      <c r="AA18" s="348">
        <v>0.35</v>
      </c>
    </row>
    <row r="19" spans="2:27" s="340" customFormat="1" x14ac:dyDescent="0.3">
      <c r="B19" s="345">
        <f t="shared" si="0"/>
        <v>10</v>
      </c>
      <c r="C19" s="346">
        <v>-0.4</v>
      </c>
      <c r="D19" s="348">
        <v>0.65</v>
      </c>
      <c r="F19" s="385" t="s">
        <v>654</v>
      </c>
      <c r="G19" s="386">
        <f t="shared" ref="G19:G24" si="1">G18+1</f>
        <v>3</v>
      </c>
      <c r="W19" s="355" t="s">
        <v>456</v>
      </c>
      <c r="X19" s="348">
        <v>5.0000000000000001E-3</v>
      </c>
      <c r="Z19" s="355" t="s">
        <v>296</v>
      </c>
      <c r="AA19" s="348">
        <v>0.4</v>
      </c>
    </row>
    <row r="20" spans="2:27" s="340" customFormat="1" x14ac:dyDescent="0.3">
      <c r="B20" s="345">
        <f t="shared" si="0"/>
        <v>11</v>
      </c>
      <c r="C20" s="346">
        <v>-0.4</v>
      </c>
      <c r="D20" s="348">
        <v>0.6</v>
      </c>
      <c r="F20" s="385" t="s">
        <v>655</v>
      </c>
      <c r="G20" s="386">
        <f t="shared" si="1"/>
        <v>4</v>
      </c>
      <c r="W20" s="355" t="s">
        <v>458</v>
      </c>
      <c r="X20" s="348">
        <v>0.02</v>
      </c>
      <c r="Z20" s="355" t="s">
        <v>297</v>
      </c>
      <c r="AA20" s="348">
        <v>0.45</v>
      </c>
    </row>
    <row r="21" spans="2:27" s="340" customFormat="1" x14ac:dyDescent="0.3">
      <c r="B21" s="345">
        <f t="shared" si="0"/>
        <v>12</v>
      </c>
      <c r="C21" s="346">
        <v>-0.35</v>
      </c>
      <c r="D21" s="348">
        <v>0.55000000000000004</v>
      </c>
      <c r="F21" s="385" t="s">
        <v>656</v>
      </c>
      <c r="G21" s="386">
        <f t="shared" si="1"/>
        <v>5</v>
      </c>
      <c r="W21" s="355" t="s">
        <v>460</v>
      </c>
      <c r="X21" s="348">
        <v>0.1</v>
      </c>
      <c r="Z21" s="355" t="s">
        <v>298</v>
      </c>
      <c r="AA21" s="348">
        <v>0.45</v>
      </c>
    </row>
    <row r="22" spans="2:27" s="340" customFormat="1" x14ac:dyDescent="0.3">
      <c r="B22" s="345">
        <f t="shared" si="0"/>
        <v>13</v>
      </c>
      <c r="C22" s="346">
        <v>-0.35</v>
      </c>
      <c r="D22" s="348">
        <v>0.55000000000000004</v>
      </c>
      <c r="F22" s="385" t="s">
        <v>657</v>
      </c>
      <c r="G22" s="386">
        <f t="shared" si="1"/>
        <v>6</v>
      </c>
      <c r="W22" s="355" t="s">
        <v>462</v>
      </c>
      <c r="X22" s="348">
        <v>0.4</v>
      </c>
      <c r="Z22" s="355" t="s">
        <v>299</v>
      </c>
      <c r="AA22" s="348">
        <v>0.4</v>
      </c>
    </row>
    <row r="23" spans="2:27" s="340" customFormat="1" x14ac:dyDescent="0.3">
      <c r="B23" s="345">
        <f t="shared" si="0"/>
        <v>14</v>
      </c>
      <c r="C23" s="346">
        <v>-0.3</v>
      </c>
      <c r="D23" s="348">
        <v>0.5</v>
      </c>
      <c r="F23" s="385" t="s">
        <v>658</v>
      </c>
      <c r="G23" s="386">
        <f t="shared" si="1"/>
        <v>7</v>
      </c>
      <c r="W23" s="355" t="s">
        <v>464</v>
      </c>
      <c r="X23" s="348">
        <v>0.7</v>
      </c>
      <c r="Z23" s="355" t="s">
        <v>659</v>
      </c>
      <c r="AA23" s="348">
        <v>0.4</v>
      </c>
    </row>
    <row r="24" spans="2:27" s="340" customFormat="1" ht="13.5" thickBot="1" x14ac:dyDescent="0.35">
      <c r="B24" s="345">
        <f t="shared" si="0"/>
        <v>15</v>
      </c>
      <c r="C24" s="346">
        <v>-0.3</v>
      </c>
      <c r="D24" s="348">
        <v>0.45</v>
      </c>
      <c r="F24" s="385" t="s">
        <v>660</v>
      </c>
      <c r="G24" s="386">
        <f t="shared" si="1"/>
        <v>8</v>
      </c>
      <c r="W24" s="356" t="s">
        <v>465</v>
      </c>
      <c r="X24" s="357">
        <v>1</v>
      </c>
      <c r="Z24" s="355" t="s">
        <v>301</v>
      </c>
      <c r="AA24" s="348">
        <v>0.45</v>
      </c>
    </row>
    <row r="25" spans="2:27" s="340" customFormat="1" x14ac:dyDescent="0.3">
      <c r="B25" s="345">
        <f t="shared" si="0"/>
        <v>16</v>
      </c>
      <c r="C25" s="346">
        <v>-0.3</v>
      </c>
      <c r="D25" s="348">
        <v>0.45</v>
      </c>
      <c r="Z25" s="355" t="s">
        <v>302</v>
      </c>
      <c r="AA25" s="348">
        <v>0.4</v>
      </c>
    </row>
    <row r="26" spans="2:27" s="340" customFormat="1" x14ac:dyDescent="0.3">
      <c r="B26" s="345">
        <f t="shared" si="0"/>
        <v>17</v>
      </c>
      <c r="C26" s="346">
        <v>-0.25</v>
      </c>
      <c r="D26" s="348">
        <v>0.4</v>
      </c>
      <c r="Z26" s="355" t="s">
        <v>661</v>
      </c>
      <c r="AA26" s="348">
        <v>0.4</v>
      </c>
    </row>
    <row r="27" spans="2:27" s="340" customFormat="1" ht="13.5" thickBot="1" x14ac:dyDescent="0.35">
      <c r="B27" s="345">
        <f t="shared" si="0"/>
        <v>18</v>
      </c>
      <c r="C27" s="346">
        <v>-0.25</v>
      </c>
      <c r="D27" s="348">
        <v>0.35</v>
      </c>
      <c r="Z27" s="356" t="s">
        <v>304</v>
      </c>
      <c r="AA27" s="357">
        <v>0.45</v>
      </c>
    </row>
    <row r="28" spans="2:27" s="340" customFormat="1" ht="13.5" thickBot="1" x14ac:dyDescent="0.35">
      <c r="B28" s="345">
        <f t="shared" si="0"/>
        <v>19</v>
      </c>
      <c r="C28" s="346">
        <v>-0.25</v>
      </c>
      <c r="D28" s="348">
        <v>0.3</v>
      </c>
    </row>
    <row r="29" spans="2:27" s="340" customFormat="1" x14ac:dyDescent="0.3">
      <c r="B29" s="345">
        <f t="shared" si="0"/>
        <v>20</v>
      </c>
      <c r="C29" s="346">
        <v>-0.2</v>
      </c>
      <c r="D29" s="348">
        <v>0.25</v>
      </c>
      <c r="Z29" s="695" t="s">
        <v>662</v>
      </c>
      <c r="AA29" s="695" t="s">
        <v>630</v>
      </c>
    </row>
    <row r="30" spans="2:27" s="340" customFormat="1" ht="13.5" thickBot="1" x14ac:dyDescent="0.35">
      <c r="B30" s="345">
        <f t="shared" si="0"/>
        <v>21</v>
      </c>
      <c r="C30" s="346">
        <v>-0.2</v>
      </c>
      <c r="D30" s="348">
        <v>0.25</v>
      </c>
      <c r="Z30" s="696"/>
      <c r="AA30" s="696"/>
    </row>
    <row r="31" spans="2:27" s="340" customFormat="1" x14ac:dyDescent="0.3">
      <c r="B31" s="345">
        <f t="shared" si="0"/>
        <v>22</v>
      </c>
      <c r="C31" s="346">
        <v>-0.2</v>
      </c>
      <c r="D31" s="348">
        <v>0.25</v>
      </c>
      <c r="Z31" s="355" t="s">
        <v>294</v>
      </c>
      <c r="AA31" s="348">
        <v>0.28000000000000003</v>
      </c>
    </row>
    <row r="32" spans="2:27" s="340" customFormat="1" x14ac:dyDescent="0.3">
      <c r="B32" s="345">
        <f t="shared" si="0"/>
        <v>23</v>
      </c>
      <c r="C32" s="346">
        <v>-0.2</v>
      </c>
      <c r="D32" s="348">
        <v>0.25</v>
      </c>
      <c r="Z32" s="355" t="s">
        <v>295</v>
      </c>
      <c r="AA32" s="348">
        <v>0.28000000000000003</v>
      </c>
    </row>
    <row r="33" spans="2:27" s="340" customFormat="1" x14ac:dyDescent="0.3">
      <c r="B33" s="345">
        <f t="shared" si="0"/>
        <v>24</v>
      </c>
      <c r="C33" s="346">
        <v>-0.2</v>
      </c>
      <c r="D33" s="348">
        <v>0.25</v>
      </c>
      <c r="Z33" s="355" t="s">
        <v>296</v>
      </c>
      <c r="AA33" s="348">
        <v>0.32</v>
      </c>
    </row>
    <row r="34" spans="2:27" s="340" customFormat="1" x14ac:dyDescent="0.3">
      <c r="B34" s="345">
        <f t="shared" si="0"/>
        <v>25</v>
      </c>
      <c r="C34" s="346">
        <v>-0.2</v>
      </c>
      <c r="D34" s="348">
        <v>0.25</v>
      </c>
      <c r="Z34" s="355" t="s">
        <v>297</v>
      </c>
      <c r="AA34" s="348">
        <v>0.36</v>
      </c>
    </row>
    <row r="35" spans="2:27" s="340" customFormat="1" x14ac:dyDescent="0.3">
      <c r="B35" s="345">
        <f t="shared" si="0"/>
        <v>26</v>
      </c>
      <c r="C35" s="346">
        <v>-0.2</v>
      </c>
      <c r="D35" s="348">
        <v>0.25</v>
      </c>
      <c r="Z35" s="355" t="s">
        <v>298</v>
      </c>
      <c r="AA35" s="348">
        <v>0.36</v>
      </c>
    </row>
    <row r="36" spans="2:27" s="340" customFormat="1" x14ac:dyDescent="0.3">
      <c r="B36" s="345">
        <f t="shared" si="0"/>
        <v>27</v>
      </c>
      <c r="C36" s="346">
        <v>-0.2</v>
      </c>
      <c r="D36" s="348">
        <v>0.25</v>
      </c>
      <c r="Z36" s="355" t="s">
        <v>299</v>
      </c>
      <c r="AA36" s="348">
        <v>0.32</v>
      </c>
    </row>
    <row r="37" spans="2:27" s="340" customFormat="1" x14ac:dyDescent="0.3">
      <c r="B37" s="345">
        <f t="shared" si="0"/>
        <v>28</v>
      </c>
      <c r="C37" s="346">
        <v>-0.2</v>
      </c>
      <c r="D37" s="348">
        <v>0.25</v>
      </c>
      <c r="Z37" s="355" t="s">
        <v>659</v>
      </c>
      <c r="AA37" s="348">
        <v>0.32</v>
      </c>
    </row>
    <row r="38" spans="2:27" s="340" customFormat="1" x14ac:dyDescent="0.3">
      <c r="B38" s="345">
        <f t="shared" si="0"/>
        <v>29</v>
      </c>
      <c r="C38" s="346">
        <v>-0.2</v>
      </c>
      <c r="D38" s="348">
        <v>0.25</v>
      </c>
      <c r="Z38" s="355" t="s">
        <v>301</v>
      </c>
      <c r="AA38" s="348">
        <v>0.36</v>
      </c>
    </row>
    <row r="39" spans="2:27" s="340" customFormat="1" x14ac:dyDescent="0.3">
      <c r="B39" s="345">
        <f t="shared" si="0"/>
        <v>30</v>
      </c>
      <c r="C39" s="346">
        <v>-0.2</v>
      </c>
      <c r="D39" s="348">
        <v>0.25</v>
      </c>
      <c r="Z39" s="355" t="s">
        <v>302</v>
      </c>
      <c r="AA39" s="348">
        <v>0.32</v>
      </c>
    </row>
    <row r="40" spans="2:27" s="340" customFormat="1" x14ac:dyDescent="0.3">
      <c r="B40" s="345">
        <f t="shared" si="0"/>
        <v>31</v>
      </c>
      <c r="C40" s="346">
        <v>-0.2</v>
      </c>
      <c r="D40" s="348">
        <v>0.25</v>
      </c>
      <c r="Z40" s="355" t="s">
        <v>661</v>
      </c>
      <c r="AA40" s="348">
        <v>0.32</v>
      </c>
    </row>
    <row r="41" spans="2:27" s="340" customFormat="1" ht="13.5" thickBot="1" x14ac:dyDescent="0.35">
      <c r="B41" s="345">
        <f t="shared" si="0"/>
        <v>32</v>
      </c>
      <c r="C41" s="346">
        <v>-0.2</v>
      </c>
      <c r="D41" s="348">
        <v>0.25</v>
      </c>
      <c r="Z41" s="356" t="s">
        <v>304</v>
      </c>
      <c r="AA41" s="357">
        <v>0.36</v>
      </c>
    </row>
    <row r="42" spans="2:27" s="340" customFormat="1" x14ac:dyDescent="0.3">
      <c r="B42" s="345">
        <f t="shared" si="0"/>
        <v>33</v>
      </c>
      <c r="C42" s="346">
        <v>-0.2</v>
      </c>
      <c r="D42" s="348">
        <v>0.25</v>
      </c>
    </row>
    <row r="43" spans="2:27" s="340" customFormat="1" x14ac:dyDescent="0.3">
      <c r="B43" s="345">
        <f t="shared" si="0"/>
        <v>34</v>
      </c>
      <c r="C43" s="346">
        <v>-0.2</v>
      </c>
      <c r="D43" s="348">
        <v>0.25</v>
      </c>
    </row>
    <row r="44" spans="2:27" s="340" customFormat="1" x14ac:dyDescent="0.3">
      <c r="B44" s="345">
        <f t="shared" si="0"/>
        <v>35</v>
      </c>
      <c r="C44" s="346">
        <v>-0.2</v>
      </c>
      <c r="D44" s="348">
        <v>0.25</v>
      </c>
    </row>
    <row r="45" spans="2:27" s="340" customFormat="1" x14ac:dyDescent="0.3">
      <c r="B45" s="345">
        <f t="shared" si="0"/>
        <v>36</v>
      </c>
      <c r="C45" s="346">
        <v>-0.2</v>
      </c>
      <c r="D45" s="348">
        <v>0.25</v>
      </c>
    </row>
    <row r="46" spans="2:27" s="340" customFormat="1" x14ac:dyDescent="0.3">
      <c r="B46" s="345">
        <f t="shared" si="0"/>
        <v>37</v>
      </c>
      <c r="C46" s="346">
        <v>-0.2</v>
      </c>
      <c r="D46" s="348">
        <v>0.25</v>
      </c>
    </row>
    <row r="47" spans="2:27" s="340" customFormat="1" x14ac:dyDescent="0.3">
      <c r="B47" s="345">
        <f t="shared" si="0"/>
        <v>38</v>
      </c>
      <c r="C47" s="346">
        <v>-0.2</v>
      </c>
      <c r="D47" s="348">
        <v>0.25</v>
      </c>
    </row>
    <row r="48" spans="2:27" s="340" customFormat="1" x14ac:dyDescent="0.3">
      <c r="B48" s="345">
        <f t="shared" si="0"/>
        <v>39</v>
      </c>
      <c r="C48" s="346">
        <v>-0.2</v>
      </c>
      <c r="D48" s="348">
        <v>0.25</v>
      </c>
    </row>
    <row r="49" spans="2:4" s="340" customFormat="1" x14ac:dyDescent="0.3">
      <c r="B49" s="345">
        <f t="shared" si="0"/>
        <v>40</v>
      </c>
      <c r="C49" s="346">
        <v>-0.2</v>
      </c>
      <c r="D49" s="348">
        <v>0.25</v>
      </c>
    </row>
    <row r="50" spans="2:4" s="340" customFormat="1" x14ac:dyDescent="0.3">
      <c r="B50" s="345">
        <f t="shared" si="0"/>
        <v>41</v>
      </c>
      <c r="C50" s="346">
        <v>-0.2</v>
      </c>
      <c r="D50" s="348">
        <v>0.25</v>
      </c>
    </row>
    <row r="51" spans="2:4" s="340" customFormat="1" x14ac:dyDescent="0.3">
      <c r="B51" s="345">
        <f t="shared" si="0"/>
        <v>42</v>
      </c>
      <c r="C51" s="346">
        <v>-0.2</v>
      </c>
      <c r="D51" s="348">
        <v>0.25</v>
      </c>
    </row>
    <row r="52" spans="2:4" s="340" customFormat="1" x14ac:dyDescent="0.3">
      <c r="B52" s="345">
        <f t="shared" si="0"/>
        <v>43</v>
      </c>
      <c r="C52" s="346">
        <v>-0.2</v>
      </c>
      <c r="D52" s="348">
        <v>0.25</v>
      </c>
    </row>
    <row r="53" spans="2:4" s="340" customFormat="1" x14ac:dyDescent="0.3">
      <c r="B53" s="345">
        <f t="shared" si="0"/>
        <v>44</v>
      </c>
      <c r="C53" s="346">
        <v>-0.2</v>
      </c>
      <c r="D53" s="348">
        <v>0.25</v>
      </c>
    </row>
    <row r="54" spans="2:4" s="340" customFormat="1" x14ac:dyDescent="0.3">
      <c r="B54" s="345">
        <f t="shared" si="0"/>
        <v>45</v>
      </c>
      <c r="C54" s="346">
        <v>-0.2</v>
      </c>
      <c r="D54" s="348">
        <v>0.25</v>
      </c>
    </row>
    <row r="55" spans="2:4" s="340" customFormat="1" x14ac:dyDescent="0.3">
      <c r="B55" s="345">
        <f t="shared" si="0"/>
        <v>46</v>
      </c>
      <c r="C55" s="346">
        <v>-0.2</v>
      </c>
      <c r="D55" s="348">
        <v>0.25</v>
      </c>
    </row>
    <row r="56" spans="2:4" s="340" customFormat="1" x14ac:dyDescent="0.3">
      <c r="B56" s="345">
        <f t="shared" si="0"/>
        <v>47</v>
      </c>
      <c r="C56" s="346">
        <v>-0.2</v>
      </c>
      <c r="D56" s="348">
        <v>0.25</v>
      </c>
    </row>
    <row r="57" spans="2:4" s="340" customFormat="1" x14ac:dyDescent="0.3">
      <c r="B57" s="345">
        <f t="shared" si="0"/>
        <v>48</v>
      </c>
      <c r="C57" s="346">
        <v>-0.2</v>
      </c>
      <c r="D57" s="348">
        <v>0.25</v>
      </c>
    </row>
    <row r="58" spans="2:4" s="340" customFormat="1" x14ac:dyDescent="0.3">
      <c r="B58" s="345">
        <f t="shared" si="0"/>
        <v>49</v>
      </c>
      <c r="C58" s="346">
        <v>-0.2</v>
      </c>
      <c r="D58" s="348">
        <v>0.25</v>
      </c>
    </row>
    <row r="59" spans="2:4" s="340" customFormat="1" x14ac:dyDescent="0.3">
      <c r="B59" s="345">
        <f t="shared" si="0"/>
        <v>50</v>
      </c>
      <c r="C59" s="346">
        <v>-0.2</v>
      </c>
      <c r="D59" s="348">
        <v>0.25</v>
      </c>
    </row>
    <row r="60" spans="2:4" s="340" customFormat="1" x14ac:dyDescent="0.3">
      <c r="B60" s="345">
        <f t="shared" si="0"/>
        <v>51</v>
      </c>
      <c r="C60" s="346">
        <v>-0.2</v>
      </c>
      <c r="D60" s="348">
        <v>0.25</v>
      </c>
    </row>
    <row r="61" spans="2:4" s="340" customFormat="1" x14ac:dyDescent="0.3">
      <c r="B61" s="345">
        <f t="shared" si="0"/>
        <v>52</v>
      </c>
      <c r="C61" s="346">
        <v>-0.2</v>
      </c>
      <c r="D61" s="348">
        <v>0.25</v>
      </c>
    </row>
    <row r="62" spans="2:4" s="340" customFormat="1" x14ac:dyDescent="0.3">
      <c r="B62" s="345">
        <f t="shared" si="0"/>
        <v>53</v>
      </c>
      <c r="C62" s="346">
        <v>-0.2</v>
      </c>
      <c r="D62" s="348">
        <v>0.25</v>
      </c>
    </row>
    <row r="63" spans="2:4" s="340" customFormat="1" x14ac:dyDescent="0.3">
      <c r="B63" s="345">
        <f t="shared" si="0"/>
        <v>54</v>
      </c>
      <c r="C63" s="346">
        <v>-0.2</v>
      </c>
      <c r="D63" s="348">
        <v>0.25</v>
      </c>
    </row>
    <row r="64" spans="2:4" s="340" customFormat="1" x14ac:dyDescent="0.3">
      <c r="B64" s="345">
        <f t="shared" si="0"/>
        <v>55</v>
      </c>
      <c r="C64" s="346">
        <v>-0.2</v>
      </c>
      <c r="D64" s="348">
        <v>0.25</v>
      </c>
    </row>
    <row r="65" spans="2:4" s="340" customFormat="1" x14ac:dyDescent="0.3">
      <c r="B65" s="345">
        <f t="shared" si="0"/>
        <v>56</v>
      </c>
      <c r="C65" s="346">
        <v>-0.2</v>
      </c>
      <c r="D65" s="348">
        <v>0.25</v>
      </c>
    </row>
    <row r="66" spans="2:4" s="340" customFormat="1" x14ac:dyDescent="0.3">
      <c r="B66" s="345">
        <f t="shared" si="0"/>
        <v>57</v>
      </c>
      <c r="C66" s="346">
        <v>-0.2</v>
      </c>
      <c r="D66" s="348">
        <v>0.25</v>
      </c>
    </row>
    <row r="67" spans="2:4" s="340" customFormat="1" x14ac:dyDescent="0.3">
      <c r="B67" s="345">
        <f t="shared" si="0"/>
        <v>58</v>
      </c>
      <c r="C67" s="346">
        <v>-0.2</v>
      </c>
      <c r="D67" s="348">
        <v>0.25</v>
      </c>
    </row>
    <row r="68" spans="2:4" s="340" customFormat="1" x14ac:dyDescent="0.3">
      <c r="B68" s="345">
        <f t="shared" si="0"/>
        <v>59</v>
      </c>
      <c r="C68" s="346">
        <v>-0.2</v>
      </c>
      <c r="D68" s="348">
        <v>0.25</v>
      </c>
    </row>
    <row r="69" spans="2:4" s="340" customFormat="1" x14ac:dyDescent="0.3">
      <c r="B69" s="345">
        <f t="shared" si="0"/>
        <v>60</v>
      </c>
      <c r="C69" s="346">
        <v>-0.2</v>
      </c>
      <c r="D69" s="348">
        <v>0.25</v>
      </c>
    </row>
    <row r="70" spans="2:4" s="340" customFormat="1" x14ac:dyDescent="0.3">
      <c r="B70" s="345">
        <f t="shared" si="0"/>
        <v>61</v>
      </c>
      <c r="C70" s="346">
        <v>-0.2</v>
      </c>
      <c r="D70" s="348">
        <v>0.25</v>
      </c>
    </row>
    <row r="71" spans="2:4" s="340" customFormat="1" x14ac:dyDescent="0.3">
      <c r="B71" s="345">
        <f t="shared" si="0"/>
        <v>62</v>
      </c>
      <c r="C71" s="346">
        <v>-0.2</v>
      </c>
      <c r="D71" s="348">
        <v>0.25</v>
      </c>
    </row>
    <row r="72" spans="2:4" s="340" customFormat="1" x14ac:dyDescent="0.3">
      <c r="B72" s="345">
        <f t="shared" si="0"/>
        <v>63</v>
      </c>
      <c r="C72" s="346">
        <v>-0.2</v>
      </c>
      <c r="D72" s="348">
        <v>0.25</v>
      </c>
    </row>
    <row r="73" spans="2:4" s="340" customFormat="1" x14ac:dyDescent="0.3">
      <c r="B73" s="345">
        <f t="shared" si="0"/>
        <v>64</v>
      </c>
      <c r="C73" s="346">
        <v>-0.2</v>
      </c>
      <c r="D73" s="348">
        <v>0.25</v>
      </c>
    </row>
    <row r="74" spans="2:4" s="340" customFormat="1" x14ac:dyDescent="0.3">
      <c r="B74" s="345">
        <f t="shared" si="0"/>
        <v>65</v>
      </c>
      <c r="C74" s="346">
        <v>-0.2</v>
      </c>
      <c r="D74" s="348">
        <v>0.25</v>
      </c>
    </row>
    <row r="75" spans="2:4" s="340" customFormat="1" x14ac:dyDescent="0.3">
      <c r="B75" s="345">
        <f t="shared" ref="B75:B89" si="2">B74+1</f>
        <v>66</v>
      </c>
      <c r="C75" s="346">
        <v>-0.2</v>
      </c>
      <c r="D75" s="348">
        <v>0.25</v>
      </c>
    </row>
    <row r="76" spans="2:4" s="340" customFormat="1" x14ac:dyDescent="0.3">
      <c r="B76" s="345">
        <f t="shared" si="2"/>
        <v>67</v>
      </c>
      <c r="C76" s="346">
        <v>-0.2</v>
      </c>
      <c r="D76" s="348">
        <v>0.25</v>
      </c>
    </row>
    <row r="77" spans="2:4" s="340" customFormat="1" x14ac:dyDescent="0.3">
      <c r="B77" s="345">
        <f t="shared" si="2"/>
        <v>68</v>
      </c>
      <c r="C77" s="346">
        <v>-0.2</v>
      </c>
      <c r="D77" s="348">
        <v>0.25</v>
      </c>
    </row>
    <row r="78" spans="2:4" s="340" customFormat="1" x14ac:dyDescent="0.3">
      <c r="B78" s="345">
        <f t="shared" si="2"/>
        <v>69</v>
      </c>
      <c r="C78" s="346">
        <v>-0.2</v>
      </c>
      <c r="D78" s="348">
        <v>0.25</v>
      </c>
    </row>
    <row r="79" spans="2:4" s="340" customFormat="1" x14ac:dyDescent="0.3">
      <c r="B79" s="345">
        <f t="shared" si="2"/>
        <v>70</v>
      </c>
      <c r="C79" s="346">
        <v>-0.2</v>
      </c>
      <c r="D79" s="348">
        <v>0.25</v>
      </c>
    </row>
    <row r="80" spans="2:4" s="340" customFormat="1" x14ac:dyDescent="0.3">
      <c r="B80" s="345">
        <f t="shared" si="2"/>
        <v>71</v>
      </c>
      <c r="C80" s="346">
        <v>-0.2</v>
      </c>
      <c r="D80" s="348">
        <v>0.25</v>
      </c>
    </row>
    <row r="81" spans="2:4" s="340" customFormat="1" x14ac:dyDescent="0.3">
      <c r="B81" s="345">
        <f t="shared" si="2"/>
        <v>72</v>
      </c>
      <c r="C81" s="346">
        <v>-0.2</v>
      </c>
      <c r="D81" s="348">
        <v>0.25</v>
      </c>
    </row>
    <row r="82" spans="2:4" s="340" customFormat="1" x14ac:dyDescent="0.3">
      <c r="B82" s="345">
        <f t="shared" si="2"/>
        <v>73</v>
      </c>
      <c r="C82" s="346">
        <v>-0.2</v>
      </c>
      <c r="D82" s="348">
        <v>0.25</v>
      </c>
    </row>
    <row r="83" spans="2:4" s="340" customFormat="1" x14ac:dyDescent="0.3">
      <c r="B83" s="345">
        <f t="shared" si="2"/>
        <v>74</v>
      </c>
      <c r="C83" s="346">
        <v>-0.2</v>
      </c>
      <c r="D83" s="348">
        <v>0.25</v>
      </c>
    </row>
    <row r="84" spans="2:4" s="340" customFormat="1" x14ac:dyDescent="0.3">
      <c r="B84" s="345">
        <f t="shared" si="2"/>
        <v>75</v>
      </c>
      <c r="C84" s="346">
        <v>-0.2</v>
      </c>
      <c r="D84" s="348">
        <v>0.25</v>
      </c>
    </row>
    <row r="85" spans="2:4" s="340" customFormat="1" x14ac:dyDescent="0.3">
      <c r="B85" s="345">
        <f t="shared" si="2"/>
        <v>76</v>
      </c>
      <c r="C85" s="346">
        <v>-0.2</v>
      </c>
      <c r="D85" s="348">
        <v>0.25</v>
      </c>
    </row>
    <row r="86" spans="2:4" s="340" customFormat="1" x14ac:dyDescent="0.3">
      <c r="B86" s="345">
        <f t="shared" si="2"/>
        <v>77</v>
      </c>
      <c r="C86" s="346">
        <v>-0.2</v>
      </c>
      <c r="D86" s="348">
        <v>0.25</v>
      </c>
    </row>
    <row r="87" spans="2:4" s="340" customFormat="1" x14ac:dyDescent="0.3">
      <c r="B87" s="345">
        <f t="shared" si="2"/>
        <v>78</v>
      </c>
      <c r="C87" s="346">
        <v>-0.2</v>
      </c>
      <c r="D87" s="348">
        <v>0.25</v>
      </c>
    </row>
    <row r="88" spans="2:4" s="340" customFormat="1" x14ac:dyDescent="0.3">
      <c r="B88" s="345">
        <f t="shared" si="2"/>
        <v>79</v>
      </c>
      <c r="C88" s="346">
        <v>-0.2</v>
      </c>
      <c r="D88" s="348">
        <v>0.25</v>
      </c>
    </row>
    <row r="89" spans="2:4" s="340" customFormat="1" ht="13.5" thickBot="1" x14ac:dyDescent="0.35">
      <c r="B89" s="362">
        <f t="shared" si="2"/>
        <v>80</v>
      </c>
      <c r="C89" s="387">
        <v>-0.2</v>
      </c>
      <c r="D89" s="357">
        <v>0.25</v>
      </c>
    </row>
  </sheetData>
  <sheetProtection algorithmName="SHA-512" hashValue="fppnlMfWk0EiQd+EYpCyjCiSS/R2p1p4jnYOrODULlu9j5dIqpxTH5qLUV944nGr2HsSDQuS3j/f9T/fCNbnQQ==" saltValue="ajvgxzJ/65Axtxc5NZSuaQ==" spinCount="100000" sheet="1" objects="1" scenarios="1" selectLockedCells="1"/>
  <mergeCells count="33">
    <mergeCell ref="R6:R7"/>
    <mergeCell ref="S6:S7"/>
    <mergeCell ref="U6:U7"/>
    <mergeCell ref="Q6:Q7"/>
    <mergeCell ref="B6:B7"/>
    <mergeCell ref="C6:C7"/>
    <mergeCell ref="D6:D7"/>
    <mergeCell ref="F6:F7"/>
    <mergeCell ref="G6:G7"/>
    <mergeCell ref="I6:I7"/>
    <mergeCell ref="J6:J7"/>
    <mergeCell ref="L6:L7"/>
    <mergeCell ref="M6:M7"/>
    <mergeCell ref="O6:O7"/>
    <mergeCell ref="P6:P7"/>
    <mergeCell ref="T6:T7"/>
    <mergeCell ref="Z29:Z30"/>
    <mergeCell ref="AA29:AA30"/>
    <mergeCell ref="AC6:AC7"/>
    <mergeCell ref="AD6:AD7"/>
    <mergeCell ref="X6:X7"/>
    <mergeCell ref="W16:W17"/>
    <mergeCell ref="X16:X17"/>
    <mergeCell ref="Z6:Z7"/>
    <mergeCell ref="AA6:AA7"/>
    <mergeCell ref="Z15:Z16"/>
    <mergeCell ref="AA15:AA16"/>
    <mergeCell ref="W6:W7"/>
    <mergeCell ref="AF6:AF7"/>
    <mergeCell ref="AG6:AG7"/>
    <mergeCell ref="AH6:AH7"/>
    <mergeCell ref="AI6:AI7"/>
    <mergeCell ref="AJ6:AJ7"/>
  </mergeCells>
  <pageMargins left="0.7" right="0.7" top="0.75" bottom="0.75" header="0.3" footer="0.3"/>
  <pageSetup orientation="portrait" r:id="rId1"/>
  <ignoredErrors>
    <ignoredError sqref="O12" twoDigitTextYear="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99"/>
  </sheetPr>
  <dimension ref="A2:I498"/>
  <sheetViews>
    <sheetView showGridLines="0" zoomScale="110" zoomScaleNormal="110" workbookViewId="0">
      <selection activeCell="E10" sqref="E10"/>
    </sheetView>
  </sheetViews>
  <sheetFormatPr defaultColWidth="9.1796875" defaultRowHeight="13" x14ac:dyDescent="0.3"/>
  <cols>
    <col min="1" max="1" width="3.54296875" style="340" customWidth="1"/>
    <col min="2" max="2" width="14.453125" style="340" customWidth="1"/>
    <col min="3" max="9" width="18.54296875" style="340" customWidth="1"/>
    <col min="10" max="10" width="16.54296875" style="340" customWidth="1"/>
    <col min="11" max="16384" width="9.1796875" style="340"/>
  </cols>
  <sheetData>
    <row r="2" spans="1:9" ht="14" x14ac:dyDescent="0.3">
      <c r="B2" s="341" t="s">
        <v>156</v>
      </c>
    </row>
    <row r="3" spans="1:9" x14ac:dyDescent="0.3">
      <c r="B3" s="340" t="s">
        <v>663</v>
      </c>
      <c r="C3" s="342"/>
      <c r="D3" s="342"/>
      <c r="E3" s="342"/>
    </row>
    <row r="4" spans="1:9" x14ac:dyDescent="0.3">
      <c r="B4" s="343"/>
      <c r="C4" s="342"/>
      <c r="D4" s="342"/>
      <c r="E4" s="342"/>
    </row>
    <row r="6" spans="1:9" x14ac:dyDescent="0.3">
      <c r="B6" s="641" t="s">
        <v>626</v>
      </c>
      <c r="C6" s="601" t="s">
        <v>709</v>
      </c>
      <c r="D6" s="601"/>
      <c r="E6" s="601"/>
      <c r="F6" s="601"/>
      <c r="G6" s="601"/>
      <c r="H6" s="601"/>
      <c r="I6" s="601"/>
    </row>
    <row r="7" spans="1:9" ht="41.15" customHeight="1" x14ac:dyDescent="0.3">
      <c r="A7" s="330"/>
      <c r="B7" s="641"/>
      <c r="C7" s="275" t="s">
        <v>653</v>
      </c>
      <c r="D7" s="275" t="s">
        <v>654</v>
      </c>
      <c r="E7" s="275" t="s">
        <v>655</v>
      </c>
      <c r="F7" s="275" t="s">
        <v>656</v>
      </c>
      <c r="G7" s="275" t="s">
        <v>657</v>
      </c>
      <c r="H7" s="275" t="s">
        <v>658</v>
      </c>
      <c r="I7" s="275" t="s">
        <v>660</v>
      </c>
    </row>
    <row r="8" spans="1:9" x14ac:dyDescent="0.3">
      <c r="B8" s="490">
        <v>0.25</v>
      </c>
      <c r="C8" s="497"/>
      <c r="D8" s="498"/>
      <c r="E8" s="498"/>
      <c r="F8" s="499"/>
      <c r="G8" s="498"/>
      <c r="H8" s="498"/>
      <c r="I8" s="498"/>
    </row>
    <row r="9" spans="1:9" ht="14" x14ac:dyDescent="0.3">
      <c r="B9" s="344">
        <v>0.5</v>
      </c>
      <c r="C9" s="496"/>
      <c r="D9" s="499"/>
      <c r="E9" s="500"/>
      <c r="F9" s="500"/>
      <c r="G9" s="499"/>
      <c r="H9" s="499"/>
      <c r="I9" s="499"/>
    </row>
    <row r="10" spans="1:9" ht="14" x14ac:dyDescent="0.3">
      <c r="B10" s="344">
        <v>1</v>
      </c>
      <c r="C10" s="493"/>
      <c r="D10" s="491"/>
      <c r="E10" s="491"/>
      <c r="F10" s="492"/>
      <c r="G10" s="491"/>
      <c r="H10" s="491"/>
      <c r="I10" s="491"/>
    </row>
    <row r="11" spans="1:9" s="343" customFormat="1" ht="14" x14ac:dyDescent="0.3">
      <c r="B11" s="344">
        <f>B10+1</f>
        <v>2</v>
      </c>
      <c r="C11" s="495"/>
      <c r="D11" s="491"/>
      <c r="E11" s="491"/>
      <c r="F11" s="492"/>
      <c r="G11" s="491"/>
      <c r="H11" s="491"/>
      <c r="I11" s="491"/>
    </row>
    <row r="12" spans="1:9" s="343" customFormat="1" ht="14" x14ac:dyDescent="0.3">
      <c r="B12" s="344">
        <f t="shared" ref="B12:B17" si="0">B11+1</f>
        <v>3</v>
      </c>
      <c r="C12" s="493"/>
      <c r="D12" s="491"/>
      <c r="E12" s="491"/>
      <c r="F12" s="492"/>
      <c r="G12" s="491"/>
      <c r="H12" s="491"/>
      <c r="I12" s="491"/>
    </row>
    <row r="13" spans="1:9" s="343" customFormat="1" ht="14" x14ac:dyDescent="0.3">
      <c r="B13" s="344">
        <f t="shared" si="0"/>
        <v>4</v>
      </c>
      <c r="C13" s="495"/>
      <c r="D13" s="491"/>
      <c r="E13" s="491"/>
      <c r="F13" s="492"/>
      <c r="G13" s="491"/>
      <c r="H13" s="491"/>
      <c r="I13" s="491"/>
    </row>
    <row r="14" spans="1:9" s="343" customFormat="1" ht="14" x14ac:dyDescent="0.3">
      <c r="B14" s="344">
        <f t="shared" si="0"/>
        <v>5</v>
      </c>
      <c r="C14" s="493"/>
      <c r="D14" s="491"/>
      <c r="E14" s="491"/>
      <c r="F14" s="492"/>
      <c r="G14" s="491"/>
      <c r="H14" s="491"/>
      <c r="I14" s="491"/>
    </row>
    <row r="15" spans="1:9" s="343" customFormat="1" ht="14" x14ac:dyDescent="0.3">
      <c r="B15" s="344">
        <f t="shared" si="0"/>
        <v>6</v>
      </c>
      <c r="C15" s="495"/>
      <c r="D15" s="491"/>
      <c r="E15" s="491"/>
      <c r="F15" s="492"/>
      <c r="G15" s="491"/>
      <c r="H15" s="491"/>
      <c r="I15" s="491"/>
    </row>
    <row r="16" spans="1:9" s="343" customFormat="1" ht="14" x14ac:dyDescent="0.3">
      <c r="B16" s="344">
        <f t="shared" si="0"/>
        <v>7</v>
      </c>
      <c r="C16" s="493"/>
      <c r="D16" s="491"/>
      <c r="E16" s="491"/>
      <c r="F16" s="492"/>
      <c r="G16" s="491"/>
      <c r="H16" s="491"/>
      <c r="I16" s="491"/>
    </row>
    <row r="17" spans="2:9" s="343" customFormat="1" ht="14" x14ac:dyDescent="0.3">
      <c r="B17" s="344">
        <f t="shared" si="0"/>
        <v>8</v>
      </c>
      <c r="C17" s="495"/>
      <c r="D17" s="491"/>
      <c r="E17" s="491"/>
      <c r="F17" s="492"/>
      <c r="G17" s="491"/>
      <c r="H17" s="491"/>
      <c r="I17" s="491"/>
    </row>
    <row r="18" spans="2:9" s="343" customFormat="1" ht="14" x14ac:dyDescent="0.3">
      <c r="B18" s="467">
        <v>9</v>
      </c>
      <c r="C18" s="493"/>
      <c r="D18" s="491"/>
      <c r="E18" s="491"/>
      <c r="F18" s="492"/>
      <c r="G18" s="491"/>
      <c r="H18" s="491"/>
      <c r="I18" s="491"/>
    </row>
    <row r="19" spans="2:9" s="343" customFormat="1" ht="14" x14ac:dyDescent="0.3">
      <c r="B19" s="344">
        <v>10</v>
      </c>
      <c r="C19" s="495"/>
      <c r="D19" s="491"/>
      <c r="E19" s="491"/>
      <c r="F19" s="492"/>
      <c r="G19" s="491"/>
      <c r="H19" s="491"/>
      <c r="I19" s="491"/>
    </row>
    <row r="20" spans="2:9" s="343" customFormat="1" ht="14" x14ac:dyDescent="0.3">
      <c r="B20" s="467">
        <v>11</v>
      </c>
      <c r="C20" s="493"/>
      <c r="D20" s="491"/>
      <c r="E20" s="491"/>
      <c r="F20" s="492"/>
      <c r="G20" s="491"/>
      <c r="H20" s="491"/>
      <c r="I20" s="491"/>
    </row>
    <row r="21" spans="2:9" s="343" customFormat="1" ht="14" x14ac:dyDescent="0.3">
      <c r="B21" s="344">
        <v>12</v>
      </c>
      <c r="C21" s="495"/>
      <c r="D21" s="491"/>
      <c r="E21" s="491"/>
      <c r="F21" s="492"/>
      <c r="G21" s="491"/>
      <c r="H21" s="491"/>
      <c r="I21" s="491"/>
    </row>
    <row r="22" spans="2:9" s="343" customFormat="1" ht="14" x14ac:dyDescent="0.3">
      <c r="B22" s="467">
        <v>13</v>
      </c>
      <c r="C22" s="493"/>
      <c r="D22" s="494"/>
      <c r="E22" s="491"/>
      <c r="F22" s="492"/>
      <c r="G22" s="491"/>
      <c r="H22" s="491"/>
      <c r="I22" s="491"/>
    </row>
    <row r="23" spans="2:9" s="343" customFormat="1" ht="14" x14ac:dyDescent="0.3">
      <c r="B23" s="344">
        <v>14</v>
      </c>
      <c r="C23" s="495"/>
      <c r="D23" s="494"/>
      <c r="E23" s="491"/>
      <c r="F23" s="492"/>
      <c r="G23" s="491"/>
      <c r="H23" s="491"/>
      <c r="I23" s="491"/>
    </row>
    <row r="24" spans="2:9" s="343" customFormat="1" ht="14" x14ac:dyDescent="0.3">
      <c r="B24" s="467">
        <v>15</v>
      </c>
      <c r="C24" s="493"/>
      <c r="D24" s="494"/>
      <c r="E24" s="491"/>
      <c r="F24" s="492"/>
      <c r="G24" s="491"/>
      <c r="H24" s="491"/>
      <c r="I24" s="491"/>
    </row>
    <row r="25" spans="2:9" s="343" customFormat="1" ht="14" x14ac:dyDescent="0.3">
      <c r="B25" s="344">
        <v>16</v>
      </c>
      <c r="C25" s="495"/>
      <c r="D25" s="494"/>
      <c r="E25" s="491"/>
      <c r="F25" s="492"/>
      <c r="G25" s="491"/>
      <c r="H25" s="491"/>
      <c r="I25" s="491"/>
    </row>
    <row r="26" spans="2:9" s="343" customFormat="1" ht="14" x14ac:dyDescent="0.3">
      <c r="B26" s="467">
        <v>17</v>
      </c>
      <c r="C26" s="493"/>
      <c r="D26" s="494"/>
      <c r="E26" s="491"/>
      <c r="F26" s="492"/>
      <c r="G26" s="491"/>
      <c r="H26" s="491"/>
      <c r="I26" s="491"/>
    </row>
    <row r="27" spans="2:9" s="343" customFormat="1" ht="14" x14ac:dyDescent="0.3">
      <c r="B27" s="344">
        <v>18</v>
      </c>
      <c r="C27" s="495"/>
      <c r="D27" s="494"/>
      <c r="E27" s="491"/>
      <c r="F27" s="492"/>
      <c r="G27" s="491"/>
      <c r="H27" s="491"/>
      <c r="I27" s="491"/>
    </row>
    <row r="28" spans="2:9" s="343" customFormat="1" ht="14" x14ac:dyDescent="0.3">
      <c r="B28" s="467">
        <v>19</v>
      </c>
      <c r="C28" s="493"/>
      <c r="D28" s="494"/>
      <c r="E28" s="491"/>
      <c r="F28" s="492"/>
      <c r="G28" s="491"/>
      <c r="H28" s="491"/>
      <c r="I28" s="491"/>
    </row>
    <row r="29" spans="2:9" s="343" customFormat="1" ht="14" x14ac:dyDescent="0.3">
      <c r="B29" s="344">
        <v>20</v>
      </c>
      <c r="C29" s="495"/>
      <c r="D29" s="494"/>
      <c r="E29" s="491"/>
      <c r="F29" s="492"/>
      <c r="G29" s="491"/>
      <c r="H29" s="491"/>
      <c r="I29" s="491"/>
    </row>
    <row r="30" spans="2:9" s="343" customFormat="1" ht="14" x14ac:dyDescent="0.3">
      <c r="B30" s="467">
        <v>21</v>
      </c>
      <c r="C30" s="493"/>
      <c r="D30" s="494"/>
      <c r="E30" s="491"/>
      <c r="F30" s="492"/>
      <c r="G30" s="491"/>
      <c r="H30" s="491"/>
      <c r="I30" s="491"/>
    </row>
    <row r="31" spans="2:9" s="343" customFormat="1" ht="14" x14ac:dyDescent="0.3">
      <c r="B31" s="344">
        <v>22</v>
      </c>
      <c r="C31" s="495"/>
      <c r="D31" s="494"/>
      <c r="E31" s="491"/>
      <c r="F31" s="492"/>
      <c r="G31" s="491"/>
      <c r="H31" s="491"/>
      <c r="I31" s="491"/>
    </row>
    <row r="32" spans="2:9" s="343" customFormat="1" ht="14" x14ac:dyDescent="0.3">
      <c r="B32" s="467">
        <v>23</v>
      </c>
      <c r="C32" s="493"/>
      <c r="D32" s="494"/>
      <c r="E32" s="491"/>
      <c r="F32" s="492"/>
      <c r="G32" s="491"/>
      <c r="H32" s="491"/>
      <c r="I32" s="491"/>
    </row>
    <row r="33" spans="2:9" s="343" customFormat="1" ht="14" x14ac:dyDescent="0.3">
      <c r="B33" s="344">
        <v>24</v>
      </c>
      <c r="C33" s="495"/>
      <c r="D33" s="494"/>
      <c r="E33" s="491"/>
      <c r="F33" s="492"/>
      <c r="G33" s="491"/>
      <c r="H33" s="491"/>
      <c r="I33" s="491"/>
    </row>
    <row r="34" spans="2:9" s="343" customFormat="1" ht="14" x14ac:dyDescent="0.3">
      <c r="B34" s="467">
        <v>25</v>
      </c>
      <c r="C34" s="493"/>
      <c r="D34" s="494"/>
      <c r="E34" s="491"/>
      <c r="F34" s="492"/>
      <c r="G34" s="491"/>
      <c r="H34" s="491"/>
      <c r="I34" s="491"/>
    </row>
    <row r="35" spans="2:9" s="343" customFormat="1" ht="14" x14ac:dyDescent="0.3">
      <c r="B35" s="344">
        <v>26</v>
      </c>
      <c r="C35" s="495"/>
      <c r="D35" s="494"/>
      <c r="E35" s="491"/>
      <c r="F35" s="492"/>
      <c r="G35" s="491"/>
      <c r="H35" s="491"/>
      <c r="I35" s="491"/>
    </row>
    <row r="36" spans="2:9" s="343" customFormat="1" ht="14" x14ac:dyDescent="0.3">
      <c r="B36" s="467">
        <v>27</v>
      </c>
      <c r="C36" s="493"/>
      <c r="D36" s="494"/>
      <c r="E36" s="491"/>
      <c r="F36" s="492"/>
      <c r="G36" s="491"/>
      <c r="H36" s="491"/>
      <c r="I36" s="491"/>
    </row>
    <row r="37" spans="2:9" s="343" customFormat="1" ht="14" x14ac:dyDescent="0.3">
      <c r="B37" s="344">
        <v>28</v>
      </c>
      <c r="C37" s="495"/>
      <c r="D37" s="494"/>
      <c r="E37" s="491"/>
      <c r="F37" s="492"/>
      <c r="G37" s="491"/>
      <c r="H37" s="491"/>
      <c r="I37" s="491"/>
    </row>
    <row r="38" spans="2:9" s="343" customFormat="1" ht="14" x14ac:dyDescent="0.3">
      <c r="B38" s="467">
        <v>29</v>
      </c>
      <c r="C38" s="493"/>
      <c r="D38" s="494"/>
      <c r="E38" s="491"/>
      <c r="F38" s="492"/>
      <c r="G38" s="491"/>
      <c r="H38" s="491"/>
      <c r="I38" s="491"/>
    </row>
    <row r="39" spans="2:9" s="343" customFormat="1" ht="14" x14ac:dyDescent="0.3">
      <c r="B39" s="344">
        <v>30</v>
      </c>
      <c r="C39" s="495"/>
      <c r="D39" s="494"/>
      <c r="E39" s="491"/>
      <c r="F39" s="492"/>
      <c r="G39" s="491"/>
      <c r="H39" s="491"/>
      <c r="I39" s="491"/>
    </row>
    <row r="40" spans="2:9" s="343" customFormat="1" ht="14" x14ac:dyDescent="0.3">
      <c r="B40" s="467">
        <v>31</v>
      </c>
      <c r="C40" s="493"/>
      <c r="D40" s="494"/>
      <c r="E40" s="491"/>
      <c r="F40" s="492"/>
      <c r="G40" s="491"/>
      <c r="H40" s="491"/>
      <c r="I40" s="491"/>
    </row>
    <row r="41" spans="2:9" s="343" customFormat="1" ht="14" x14ac:dyDescent="0.3">
      <c r="B41" s="344">
        <v>32</v>
      </c>
      <c r="C41" s="495"/>
      <c r="D41" s="494"/>
      <c r="E41" s="491"/>
      <c r="F41" s="492"/>
      <c r="G41" s="491"/>
      <c r="H41" s="491"/>
      <c r="I41" s="491"/>
    </row>
    <row r="42" spans="2:9" s="343" customFormat="1" ht="14" x14ac:dyDescent="0.3">
      <c r="B42" s="467">
        <v>33</v>
      </c>
      <c r="C42" s="493"/>
      <c r="D42" s="494"/>
      <c r="E42" s="491"/>
      <c r="F42" s="492"/>
      <c r="G42" s="491"/>
      <c r="H42" s="491"/>
      <c r="I42" s="491"/>
    </row>
    <row r="43" spans="2:9" s="343" customFormat="1" ht="14" x14ac:dyDescent="0.3">
      <c r="B43" s="344">
        <v>34</v>
      </c>
      <c r="C43" s="495"/>
      <c r="D43" s="494"/>
      <c r="E43" s="491"/>
      <c r="F43" s="492"/>
      <c r="G43" s="491"/>
      <c r="H43" s="491"/>
      <c r="I43" s="491"/>
    </row>
    <row r="44" spans="2:9" s="343" customFormat="1" ht="14" x14ac:dyDescent="0.3">
      <c r="B44" s="467">
        <v>35</v>
      </c>
      <c r="C44" s="493"/>
      <c r="D44" s="494"/>
      <c r="E44" s="491"/>
      <c r="F44" s="492"/>
      <c r="G44" s="491"/>
      <c r="H44" s="491"/>
      <c r="I44" s="491"/>
    </row>
    <row r="45" spans="2:9" s="343" customFormat="1" ht="14" x14ac:dyDescent="0.3">
      <c r="B45" s="344">
        <v>36</v>
      </c>
      <c r="C45" s="495"/>
      <c r="D45" s="494"/>
      <c r="E45" s="491"/>
      <c r="F45" s="492"/>
      <c r="G45" s="491"/>
      <c r="H45" s="491"/>
      <c r="I45" s="491"/>
    </row>
    <row r="46" spans="2:9" s="343" customFormat="1" ht="14" x14ac:dyDescent="0.3">
      <c r="B46" s="467">
        <v>37</v>
      </c>
      <c r="C46" s="493"/>
      <c r="D46" s="494"/>
      <c r="E46" s="491"/>
      <c r="F46" s="492"/>
      <c r="G46" s="491"/>
      <c r="H46" s="491"/>
      <c r="I46" s="491"/>
    </row>
    <row r="47" spans="2:9" s="343" customFormat="1" ht="14" x14ac:dyDescent="0.3">
      <c r="B47" s="344">
        <v>38</v>
      </c>
      <c r="C47" s="495"/>
      <c r="D47" s="494"/>
      <c r="E47" s="491"/>
      <c r="F47" s="492"/>
      <c r="G47" s="491"/>
      <c r="H47" s="491"/>
      <c r="I47" s="491"/>
    </row>
    <row r="48" spans="2:9" s="343" customFormat="1" ht="14" x14ac:dyDescent="0.3">
      <c r="B48" s="467">
        <v>39</v>
      </c>
      <c r="C48" s="493"/>
      <c r="D48" s="494"/>
      <c r="E48" s="491"/>
      <c r="F48" s="492"/>
      <c r="G48" s="491"/>
      <c r="H48" s="491"/>
      <c r="I48" s="491"/>
    </row>
    <row r="49" spans="2:9" s="343" customFormat="1" ht="14" x14ac:dyDescent="0.3">
      <c r="B49" s="344">
        <v>40</v>
      </c>
      <c r="C49" s="495"/>
      <c r="D49" s="494"/>
      <c r="E49" s="491"/>
      <c r="F49" s="492"/>
      <c r="G49" s="491"/>
      <c r="H49" s="491"/>
      <c r="I49" s="491"/>
    </row>
    <row r="50" spans="2:9" s="343" customFormat="1" ht="14" x14ac:dyDescent="0.3">
      <c r="B50" s="467">
        <v>41</v>
      </c>
      <c r="C50" s="493"/>
      <c r="D50" s="494"/>
      <c r="E50" s="491"/>
      <c r="F50" s="492"/>
      <c r="G50" s="491"/>
      <c r="H50" s="491"/>
      <c r="I50" s="491"/>
    </row>
    <row r="51" spans="2:9" s="343" customFormat="1" ht="14" x14ac:dyDescent="0.3">
      <c r="B51" s="344">
        <v>42</v>
      </c>
      <c r="C51" s="495"/>
      <c r="D51" s="494"/>
      <c r="E51" s="491"/>
      <c r="F51" s="492"/>
      <c r="G51" s="491"/>
      <c r="H51" s="491"/>
      <c r="I51" s="491"/>
    </row>
    <row r="52" spans="2:9" s="343" customFormat="1" ht="14" x14ac:dyDescent="0.3">
      <c r="B52" s="467">
        <v>43</v>
      </c>
      <c r="C52" s="493"/>
      <c r="D52" s="494"/>
      <c r="E52" s="491"/>
      <c r="F52" s="492"/>
      <c r="G52" s="491"/>
      <c r="H52" s="491"/>
      <c r="I52" s="491"/>
    </row>
    <row r="53" spans="2:9" s="343" customFormat="1" ht="14" x14ac:dyDescent="0.3">
      <c r="B53" s="344">
        <v>44</v>
      </c>
      <c r="C53" s="495"/>
      <c r="D53" s="494"/>
      <c r="E53" s="491"/>
      <c r="F53" s="492"/>
      <c r="G53" s="491"/>
      <c r="H53" s="491"/>
      <c r="I53" s="491"/>
    </row>
    <row r="54" spans="2:9" s="343" customFormat="1" ht="14" x14ac:dyDescent="0.3">
      <c r="B54" s="467">
        <v>45</v>
      </c>
      <c r="C54" s="493"/>
      <c r="D54" s="494"/>
      <c r="E54" s="491"/>
      <c r="F54" s="492"/>
      <c r="G54" s="491"/>
      <c r="H54" s="491"/>
      <c r="I54" s="491"/>
    </row>
    <row r="55" spans="2:9" s="343" customFormat="1" ht="14" x14ac:dyDescent="0.3">
      <c r="B55" s="344">
        <v>46</v>
      </c>
      <c r="C55" s="495"/>
      <c r="D55" s="494"/>
      <c r="E55" s="491"/>
      <c r="F55" s="492"/>
      <c r="G55" s="491"/>
      <c r="H55" s="491"/>
      <c r="I55" s="491"/>
    </row>
    <row r="56" spans="2:9" s="343" customFormat="1" ht="14" x14ac:dyDescent="0.3">
      <c r="B56" s="467">
        <v>47</v>
      </c>
      <c r="C56" s="493"/>
      <c r="D56" s="494"/>
      <c r="E56" s="491"/>
      <c r="F56" s="492"/>
      <c r="G56" s="491"/>
      <c r="H56" s="491"/>
      <c r="I56" s="491"/>
    </row>
    <row r="57" spans="2:9" s="343" customFormat="1" ht="14" x14ac:dyDescent="0.3">
      <c r="B57" s="344">
        <v>48</v>
      </c>
      <c r="C57" s="495"/>
      <c r="D57" s="494"/>
      <c r="E57" s="491"/>
      <c r="F57" s="492"/>
      <c r="G57" s="491"/>
      <c r="H57" s="491"/>
      <c r="I57" s="491"/>
    </row>
    <row r="58" spans="2:9" s="343" customFormat="1" ht="14" x14ac:dyDescent="0.3">
      <c r="B58" s="467">
        <v>49</v>
      </c>
      <c r="C58" s="493"/>
      <c r="D58" s="494"/>
      <c r="E58" s="491"/>
      <c r="F58" s="492"/>
      <c r="G58" s="491"/>
      <c r="H58" s="491"/>
      <c r="I58" s="491"/>
    </row>
    <row r="59" spans="2:9" s="343" customFormat="1" ht="14" x14ac:dyDescent="0.3">
      <c r="B59" s="344">
        <v>50</v>
      </c>
      <c r="C59" s="495"/>
      <c r="D59" s="494"/>
      <c r="E59" s="491"/>
      <c r="F59" s="492"/>
      <c r="G59" s="491"/>
      <c r="H59" s="491"/>
      <c r="I59" s="491"/>
    </row>
    <row r="60" spans="2:9" s="343" customFormat="1" ht="14" x14ac:dyDescent="0.3">
      <c r="B60" s="467">
        <v>51</v>
      </c>
      <c r="C60" s="493"/>
      <c r="D60" s="494"/>
      <c r="E60" s="491"/>
      <c r="F60" s="492"/>
      <c r="G60" s="491"/>
      <c r="H60" s="491"/>
      <c r="I60" s="491"/>
    </row>
    <row r="61" spans="2:9" s="343" customFormat="1" ht="14" x14ac:dyDescent="0.3">
      <c r="B61" s="344">
        <v>52</v>
      </c>
      <c r="C61" s="495"/>
      <c r="D61" s="494"/>
      <c r="E61" s="491"/>
      <c r="F61" s="492"/>
      <c r="G61" s="491"/>
      <c r="H61" s="491"/>
      <c r="I61" s="491"/>
    </row>
    <row r="62" spans="2:9" s="343" customFormat="1" ht="14" x14ac:dyDescent="0.3">
      <c r="B62" s="467">
        <v>53</v>
      </c>
      <c r="C62" s="493"/>
      <c r="D62" s="494"/>
      <c r="E62" s="491"/>
      <c r="F62" s="492"/>
      <c r="G62" s="491"/>
      <c r="H62" s="491"/>
      <c r="I62" s="491"/>
    </row>
    <row r="63" spans="2:9" s="343" customFormat="1" ht="14" x14ac:dyDescent="0.3">
      <c r="B63" s="344">
        <v>54</v>
      </c>
      <c r="C63" s="495"/>
      <c r="D63" s="494"/>
      <c r="E63" s="491"/>
      <c r="F63" s="492"/>
      <c r="G63" s="491"/>
      <c r="H63" s="491"/>
      <c r="I63" s="491"/>
    </row>
    <row r="64" spans="2:9" s="343" customFormat="1" ht="14" x14ac:dyDescent="0.3">
      <c r="B64" s="467">
        <v>55</v>
      </c>
      <c r="C64" s="493"/>
      <c r="D64" s="494"/>
      <c r="E64" s="491"/>
      <c r="F64" s="492"/>
      <c r="G64" s="491"/>
      <c r="H64" s="491"/>
      <c r="I64" s="491"/>
    </row>
    <row r="65" spans="2:9" s="343" customFormat="1" ht="14" x14ac:dyDescent="0.3">
      <c r="B65" s="344">
        <v>56</v>
      </c>
      <c r="C65" s="495"/>
      <c r="D65" s="494"/>
      <c r="E65" s="491"/>
      <c r="F65" s="492"/>
      <c r="G65" s="491"/>
      <c r="H65" s="491"/>
      <c r="I65" s="491"/>
    </row>
    <row r="66" spans="2:9" s="343" customFormat="1" ht="14" x14ac:dyDescent="0.3">
      <c r="B66" s="467">
        <v>57</v>
      </c>
      <c r="C66" s="493"/>
      <c r="D66" s="494"/>
      <c r="E66" s="491"/>
      <c r="F66" s="492"/>
      <c r="G66" s="491"/>
      <c r="H66" s="491"/>
      <c r="I66" s="491"/>
    </row>
    <row r="67" spans="2:9" s="343" customFormat="1" ht="14" x14ac:dyDescent="0.3">
      <c r="B67" s="344">
        <v>58</v>
      </c>
      <c r="C67" s="495"/>
      <c r="D67" s="494"/>
      <c r="E67" s="491"/>
      <c r="F67" s="492"/>
      <c r="G67" s="491"/>
      <c r="H67" s="491"/>
      <c r="I67" s="491"/>
    </row>
    <row r="68" spans="2:9" s="343" customFormat="1" ht="14" x14ac:dyDescent="0.3">
      <c r="B68" s="467">
        <v>59</v>
      </c>
      <c r="C68" s="493"/>
      <c r="D68" s="494"/>
      <c r="E68" s="491"/>
      <c r="F68" s="492"/>
      <c r="G68" s="491"/>
      <c r="H68" s="491"/>
      <c r="I68" s="491"/>
    </row>
    <row r="69" spans="2:9" s="343" customFormat="1" ht="14" x14ac:dyDescent="0.3">
      <c r="B69" s="344">
        <v>60</v>
      </c>
      <c r="C69" s="495"/>
      <c r="D69" s="494"/>
      <c r="E69" s="491"/>
      <c r="F69" s="492"/>
      <c r="G69" s="491"/>
      <c r="H69" s="491"/>
      <c r="I69" s="491"/>
    </row>
    <row r="70" spans="2:9" s="343" customFormat="1" ht="14" x14ac:dyDescent="0.3">
      <c r="B70" s="467">
        <v>61</v>
      </c>
      <c r="C70" s="493"/>
      <c r="D70" s="494"/>
      <c r="E70" s="491"/>
      <c r="F70" s="492"/>
      <c r="G70" s="491"/>
      <c r="H70" s="491"/>
      <c r="I70" s="491"/>
    </row>
    <row r="71" spans="2:9" s="343" customFormat="1" ht="14" x14ac:dyDescent="0.3">
      <c r="B71" s="344">
        <v>62</v>
      </c>
      <c r="C71" s="495"/>
      <c r="D71" s="494"/>
      <c r="E71" s="491"/>
      <c r="F71" s="492"/>
      <c r="G71" s="491"/>
      <c r="H71" s="491"/>
      <c r="I71" s="491"/>
    </row>
    <row r="72" spans="2:9" s="343" customFormat="1" ht="14" x14ac:dyDescent="0.3">
      <c r="B72" s="467">
        <v>63</v>
      </c>
      <c r="C72" s="493"/>
      <c r="D72" s="494"/>
      <c r="E72" s="491"/>
      <c r="F72" s="492"/>
      <c r="G72" s="491"/>
      <c r="H72" s="491"/>
      <c r="I72" s="491"/>
    </row>
    <row r="73" spans="2:9" s="343" customFormat="1" ht="14" x14ac:dyDescent="0.3">
      <c r="B73" s="344">
        <v>64</v>
      </c>
      <c r="C73" s="495"/>
      <c r="D73" s="494"/>
      <c r="E73" s="491"/>
      <c r="F73" s="492"/>
      <c r="G73" s="491"/>
      <c r="H73" s="491"/>
      <c r="I73" s="491"/>
    </row>
    <row r="74" spans="2:9" s="343" customFormat="1" ht="14" x14ac:dyDescent="0.3">
      <c r="B74" s="467">
        <v>65</v>
      </c>
      <c r="C74" s="493"/>
      <c r="D74" s="494"/>
      <c r="E74" s="491"/>
      <c r="F74" s="492"/>
      <c r="G74" s="491"/>
      <c r="H74" s="491"/>
      <c r="I74" s="491"/>
    </row>
    <row r="75" spans="2:9" s="343" customFormat="1" ht="14" x14ac:dyDescent="0.3">
      <c r="B75" s="344">
        <v>66</v>
      </c>
      <c r="C75" s="495"/>
      <c r="D75" s="494"/>
      <c r="E75" s="491"/>
      <c r="F75" s="492"/>
      <c r="G75" s="491"/>
      <c r="H75" s="491"/>
      <c r="I75" s="491"/>
    </row>
    <row r="76" spans="2:9" s="343" customFormat="1" ht="14" x14ac:dyDescent="0.3">
      <c r="B76" s="467">
        <v>67</v>
      </c>
      <c r="C76" s="493"/>
      <c r="D76" s="494"/>
      <c r="E76" s="491"/>
      <c r="F76" s="492"/>
      <c r="G76" s="491"/>
      <c r="H76" s="491"/>
      <c r="I76" s="491"/>
    </row>
    <row r="77" spans="2:9" s="343" customFormat="1" ht="14" x14ac:dyDescent="0.3">
      <c r="B77" s="344">
        <v>68</v>
      </c>
      <c r="C77" s="495"/>
      <c r="D77" s="494"/>
      <c r="E77" s="491"/>
      <c r="F77" s="492"/>
      <c r="G77" s="491"/>
      <c r="H77" s="491"/>
      <c r="I77" s="491"/>
    </row>
    <row r="78" spans="2:9" s="343" customFormat="1" ht="14" x14ac:dyDescent="0.3">
      <c r="B78" s="467">
        <v>69</v>
      </c>
      <c r="C78" s="493"/>
      <c r="D78" s="494"/>
      <c r="E78" s="491"/>
      <c r="F78" s="492"/>
      <c r="G78" s="491"/>
      <c r="H78" s="491"/>
      <c r="I78" s="491"/>
    </row>
    <row r="79" spans="2:9" s="343" customFormat="1" ht="14" x14ac:dyDescent="0.3">
      <c r="B79" s="344">
        <v>70</v>
      </c>
      <c r="C79" s="495"/>
      <c r="D79" s="494"/>
      <c r="E79" s="491"/>
      <c r="F79" s="492"/>
      <c r="G79" s="491"/>
      <c r="H79" s="491"/>
      <c r="I79" s="491"/>
    </row>
    <row r="80" spans="2:9" s="343" customFormat="1" ht="14" x14ac:dyDescent="0.3">
      <c r="B80" s="467">
        <v>71</v>
      </c>
      <c r="C80" s="493"/>
      <c r="D80" s="494"/>
      <c r="E80" s="491"/>
      <c r="F80" s="492"/>
      <c r="G80" s="491"/>
      <c r="H80" s="491"/>
      <c r="I80" s="491"/>
    </row>
    <row r="81" spans="2:9" s="343" customFormat="1" ht="14" x14ac:dyDescent="0.3">
      <c r="B81" s="344">
        <v>72</v>
      </c>
      <c r="C81" s="495"/>
      <c r="D81" s="494"/>
      <c r="E81" s="491"/>
      <c r="F81" s="492"/>
      <c r="G81" s="491"/>
      <c r="H81" s="491"/>
      <c r="I81" s="491"/>
    </row>
    <row r="82" spans="2:9" s="343" customFormat="1" ht="14" x14ac:dyDescent="0.3">
      <c r="B82" s="467">
        <v>73</v>
      </c>
      <c r="C82" s="493"/>
      <c r="D82" s="494"/>
      <c r="E82" s="491"/>
      <c r="F82" s="492"/>
      <c r="G82" s="491"/>
      <c r="H82" s="491"/>
      <c r="I82" s="491"/>
    </row>
    <row r="83" spans="2:9" s="343" customFormat="1" ht="14" x14ac:dyDescent="0.3">
      <c r="B83" s="344">
        <v>74</v>
      </c>
      <c r="C83" s="495"/>
      <c r="D83" s="494"/>
      <c r="E83" s="491"/>
      <c r="F83" s="492"/>
      <c r="G83" s="491"/>
      <c r="H83" s="491"/>
      <c r="I83" s="491"/>
    </row>
    <row r="84" spans="2:9" s="343" customFormat="1" ht="14" x14ac:dyDescent="0.3">
      <c r="B84" s="467">
        <v>75</v>
      </c>
      <c r="C84" s="493"/>
      <c r="D84" s="494"/>
      <c r="E84" s="491"/>
      <c r="F84" s="492"/>
      <c r="G84" s="491"/>
      <c r="H84" s="491"/>
      <c r="I84" s="491"/>
    </row>
    <row r="85" spans="2:9" s="343" customFormat="1" ht="14" x14ac:dyDescent="0.3">
      <c r="B85" s="344">
        <v>76</v>
      </c>
      <c r="C85" s="495"/>
      <c r="D85" s="494"/>
      <c r="E85" s="491"/>
      <c r="F85" s="492"/>
      <c r="G85" s="491"/>
      <c r="H85" s="491"/>
      <c r="I85" s="491"/>
    </row>
    <row r="86" spans="2:9" s="343" customFormat="1" ht="14" x14ac:dyDescent="0.3">
      <c r="B86" s="467">
        <v>77</v>
      </c>
      <c r="C86" s="493"/>
      <c r="D86" s="494"/>
      <c r="E86" s="491"/>
      <c r="F86" s="492"/>
      <c r="G86" s="491"/>
      <c r="H86" s="491"/>
      <c r="I86" s="491"/>
    </row>
    <row r="87" spans="2:9" s="343" customFormat="1" ht="14" x14ac:dyDescent="0.3">
      <c r="B87" s="344">
        <v>78</v>
      </c>
      <c r="C87" s="495"/>
      <c r="D87" s="494"/>
      <c r="E87" s="491"/>
      <c r="F87" s="492"/>
      <c r="G87" s="491"/>
      <c r="H87" s="491"/>
      <c r="I87" s="491"/>
    </row>
    <row r="88" spans="2:9" s="343" customFormat="1" ht="14" x14ac:dyDescent="0.3">
      <c r="B88" s="467">
        <v>79</v>
      </c>
      <c r="C88" s="493"/>
      <c r="D88" s="494"/>
      <c r="E88" s="491"/>
      <c r="F88" s="492"/>
      <c r="G88" s="491"/>
      <c r="H88" s="491"/>
      <c r="I88" s="491"/>
    </row>
    <row r="89" spans="2:9" s="343" customFormat="1" ht="14" x14ac:dyDescent="0.3">
      <c r="B89" s="344">
        <v>80</v>
      </c>
      <c r="C89" s="495"/>
      <c r="D89" s="494"/>
      <c r="E89" s="491"/>
      <c r="F89" s="492"/>
      <c r="G89" s="491"/>
      <c r="H89" s="491"/>
      <c r="I89" s="491"/>
    </row>
    <row r="90" spans="2:9" s="343" customFormat="1" ht="14" x14ac:dyDescent="0.3">
      <c r="B90" s="467">
        <v>81</v>
      </c>
      <c r="C90" s="493"/>
      <c r="D90" s="494"/>
      <c r="E90" s="491"/>
      <c r="F90" s="492"/>
      <c r="G90" s="491"/>
      <c r="H90" s="491"/>
      <c r="I90" s="491"/>
    </row>
    <row r="91" spans="2:9" s="343" customFormat="1" ht="14" x14ac:dyDescent="0.3">
      <c r="B91" s="344">
        <v>82</v>
      </c>
      <c r="C91" s="495"/>
      <c r="D91" s="494"/>
      <c r="E91" s="491"/>
      <c r="F91" s="492"/>
      <c r="G91" s="491"/>
      <c r="H91" s="491"/>
      <c r="I91" s="491"/>
    </row>
    <row r="92" spans="2:9" s="343" customFormat="1" ht="14" x14ac:dyDescent="0.3">
      <c r="B92" s="467">
        <v>83</v>
      </c>
      <c r="C92" s="493"/>
      <c r="D92" s="494"/>
      <c r="E92" s="491"/>
      <c r="F92" s="492"/>
      <c r="G92" s="491"/>
      <c r="H92" s="491"/>
      <c r="I92" s="491"/>
    </row>
    <row r="93" spans="2:9" s="343" customFormat="1" ht="14" x14ac:dyDescent="0.3">
      <c r="B93" s="344">
        <v>84</v>
      </c>
      <c r="C93" s="495"/>
      <c r="D93" s="494"/>
      <c r="E93" s="491"/>
      <c r="F93" s="492"/>
      <c r="G93" s="491"/>
      <c r="H93" s="491"/>
      <c r="I93" s="491"/>
    </row>
    <row r="94" spans="2:9" s="343" customFormat="1" ht="14" x14ac:dyDescent="0.3">
      <c r="B94" s="467">
        <v>85</v>
      </c>
      <c r="C94" s="493"/>
      <c r="D94" s="494"/>
      <c r="E94" s="491"/>
      <c r="F94" s="492"/>
      <c r="G94" s="491"/>
      <c r="H94" s="491"/>
      <c r="I94" s="491"/>
    </row>
    <row r="95" spans="2:9" s="343" customFormat="1" ht="14" x14ac:dyDescent="0.3">
      <c r="B95" s="344">
        <v>86</v>
      </c>
      <c r="C95" s="495"/>
      <c r="D95" s="494"/>
      <c r="E95" s="491"/>
      <c r="F95" s="492"/>
      <c r="G95" s="491"/>
      <c r="H95" s="491"/>
      <c r="I95" s="491"/>
    </row>
    <row r="96" spans="2:9" s="343" customFormat="1" ht="14" x14ac:dyDescent="0.3">
      <c r="B96" s="467">
        <v>87</v>
      </c>
      <c r="C96" s="493"/>
      <c r="D96" s="494"/>
      <c r="E96" s="491"/>
      <c r="F96" s="492"/>
      <c r="G96" s="491"/>
      <c r="H96" s="491"/>
      <c r="I96" s="491"/>
    </row>
    <row r="97" spans="2:9" s="343" customFormat="1" ht="14" x14ac:dyDescent="0.3">
      <c r="B97" s="344">
        <v>88</v>
      </c>
      <c r="C97" s="495"/>
      <c r="D97" s="494"/>
      <c r="E97" s="491"/>
      <c r="F97" s="492"/>
      <c r="G97" s="491"/>
      <c r="H97" s="491"/>
      <c r="I97" s="491"/>
    </row>
    <row r="98" spans="2:9" s="343" customFormat="1" ht="14" x14ac:dyDescent="0.3">
      <c r="B98" s="467">
        <v>89</v>
      </c>
      <c r="C98" s="493"/>
      <c r="D98" s="494"/>
      <c r="E98" s="491"/>
      <c r="F98" s="492"/>
      <c r="G98" s="491"/>
      <c r="H98" s="491"/>
      <c r="I98" s="491"/>
    </row>
    <row r="99" spans="2:9" s="343" customFormat="1" ht="14" x14ac:dyDescent="0.3">
      <c r="B99" s="344">
        <v>90</v>
      </c>
      <c r="C99" s="495"/>
      <c r="D99" s="494"/>
      <c r="E99" s="491"/>
      <c r="F99" s="492"/>
      <c r="G99" s="491"/>
      <c r="H99" s="491"/>
      <c r="I99" s="491"/>
    </row>
    <row r="100" spans="2:9" s="343" customFormat="1" ht="14" x14ac:dyDescent="0.3">
      <c r="B100" s="467">
        <v>91</v>
      </c>
      <c r="C100" s="493"/>
      <c r="D100" s="494"/>
      <c r="E100" s="491"/>
      <c r="F100" s="492"/>
      <c r="G100" s="491"/>
      <c r="H100" s="491"/>
      <c r="I100" s="491"/>
    </row>
    <row r="101" spans="2:9" s="343" customFormat="1" ht="14" x14ac:dyDescent="0.3">
      <c r="B101" s="344">
        <v>92</v>
      </c>
      <c r="C101" s="495"/>
      <c r="D101" s="494"/>
      <c r="E101" s="491"/>
      <c r="F101" s="492"/>
      <c r="G101" s="491"/>
      <c r="H101" s="491"/>
      <c r="I101" s="491"/>
    </row>
    <row r="102" spans="2:9" s="343" customFormat="1" ht="14" x14ac:dyDescent="0.3">
      <c r="B102" s="467">
        <v>93</v>
      </c>
      <c r="C102" s="493"/>
      <c r="D102" s="494"/>
      <c r="E102" s="491"/>
      <c r="F102" s="492"/>
      <c r="G102" s="491"/>
      <c r="H102" s="491"/>
      <c r="I102" s="491"/>
    </row>
    <row r="103" spans="2:9" s="343" customFormat="1" ht="14" x14ac:dyDescent="0.3">
      <c r="B103" s="344">
        <v>94</v>
      </c>
      <c r="C103" s="495"/>
      <c r="D103" s="494"/>
      <c r="E103" s="491"/>
      <c r="F103" s="492"/>
      <c r="G103" s="491"/>
      <c r="H103" s="491"/>
      <c r="I103" s="491"/>
    </row>
    <row r="104" spans="2:9" s="343" customFormat="1" ht="14" x14ac:dyDescent="0.3">
      <c r="B104" s="467">
        <v>95</v>
      </c>
      <c r="C104" s="493"/>
      <c r="D104" s="494"/>
      <c r="E104" s="491"/>
      <c r="F104" s="492"/>
      <c r="G104" s="491"/>
      <c r="H104" s="491"/>
      <c r="I104" s="491"/>
    </row>
    <row r="105" spans="2:9" s="343" customFormat="1" ht="14" x14ac:dyDescent="0.3">
      <c r="B105" s="344">
        <v>96</v>
      </c>
      <c r="C105" s="495"/>
      <c r="D105" s="494"/>
      <c r="E105" s="491"/>
      <c r="F105" s="492"/>
      <c r="G105" s="491"/>
      <c r="H105" s="491"/>
      <c r="I105" s="491"/>
    </row>
    <row r="106" spans="2:9" s="343" customFormat="1" ht="14" x14ac:dyDescent="0.3">
      <c r="B106" s="467">
        <v>97</v>
      </c>
      <c r="C106" s="493"/>
      <c r="D106" s="494"/>
      <c r="E106" s="491"/>
      <c r="F106" s="492"/>
      <c r="G106" s="491"/>
      <c r="H106" s="491"/>
      <c r="I106" s="491"/>
    </row>
    <row r="107" spans="2:9" s="343" customFormat="1" ht="14" x14ac:dyDescent="0.3">
      <c r="B107" s="344">
        <v>98</v>
      </c>
      <c r="C107" s="495"/>
      <c r="D107" s="494"/>
      <c r="E107" s="491"/>
      <c r="F107" s="492"/>
      <c r="G107" s="491"/>
      <c r="H107" s="491"/>
      <c r="I107" s="491"/>
    </row>
    <row r="108" spans="2:9" s="343" customFormat="1" ht="14" x14ac:dyDescent="0.3">
      <c r="B108" s="467">
        <v>99</v>
      </c>
      <c r="C108" s="493"/>
      <c r="D108" s="494"/>
      <c r="E108" s="491"/>
      <c r="F108" s="492"/>
      <c r="G108" s="491"/>
      <c r="H108" s="491"/>
      <c r="I108" s="491"/>
    </row>
    <row r="109" spans="2:9" s="343" customFormat="1" ht="14" x14ac:dyDescent="0.3">
      <c r="B109" s="344">
        <v>100</v>
      </c>
      <c r="C109" s="495"/>
      <c r="D109" s="494"/>
      <c r="E109" s="491"/>
      <c r="F109" s="492"/>
      <c r="G109" s="491"/>
      <c r="H109" s="491"/>
      <c r="I109" s="491"/>
    </row>
    <row r="110" spans="2:9" s="343" customFormat="1" x14ac:dyDescent="0.3"/>
    <row r="111" spans="2:9" s="343" customFormat="1" x14ac:dyDescent="0.3"/>
    <row r="112" spans="2:9" s="343" customFormat="1" x14ac:dyDescent="0.3"/>
    <row r="113" s="343" customFormat="1" x14ac:dyDescent="0.3"/>
    <row r="114" s="343" customFormat="1" x14ac:dyDescent="0.3"/>
    <row r="115" s="343" customFormat="1" x14ac:dyDescent="0.3"/>
    <row r="116" s="343" customFormat="1" x14ac:dyDescent="0.3"/>
    <row r="117" s="343" customFormat="1" x14ac:dyDescent="0.3"/>
    <row r="118" s="343" customFormat="1" x14ac:dyDescent="0.3"/>
    <row r="119" s="343" customFormat="1" x14ac:dyDescent="0.3"/>
    <row r="120" s="343" customFormat="1" x14ac:dyDescent="0.3"/>
    <row r="121" s="343" customFormat="1" x14ac:dyDescent="0.3"/>
    <row r="122" s="343" customFormat="1" x14ac:dyDescent="0.3"/>
    <row r="123" s="343" customFormat="1" x14ac:dyDescent="0.3"/>
    <row r="124" s="343" customFormat="1" x14ac:dyDescent="0.3"/>
    <row r="125" s="343" customFormat="1" x14ac:dyDescent="0.3"/>
    <row r="126" s="343" customFormat="1" x14ac:dyDescent="0.3"/>
    <row r="127" s="343" customFormat="1" x14ac:dyDescent="0.3"/>
    <row r="128" s="343" customFormat="1" x14ac:dyDescent="0.3"/>
    <row r="129" s="343" customFormat="1" x14ac:dyDescent="0.3"/>
    <row r="130" s="343" customFormat="1" x14ac:dyDescent="0.3"/>
    <row r="131" s="343" customFormat="1" x14ac:dyDescent="0.3"/>
    <row r="132" s="343" customFormat="1" x14ac:dyDescent="0.3"/>
    <row r="133" s="343" customFormat="1" x14ac:dyDescent="0.3"/>
    <row r="134" s="343" customFormat="1" x14ac:dyDescent="0.3"/>
    <row r="135" s="343" customFormat="1" x14ac:dyDescent="0.3"/>
    <row r="136" s="343" customFormat="1" x14ac:dyDescent="0.3"/>
    <row r="137" s="343" customFormat="1" x14ac:dyDescent="0.3"/>
    <row r="138" s="343" customFormat="1" x14ac:dyDescent="0.3"/>
    <row r="139" s="343" customFormat="1" x14ac:dyDescent="0.3"/>
    <row r="140" s="343" customFormat="1" x14ac:dyDescent="0.3"/>
    <row r="141" s="343" customFormat="1" x14ac:dyDescent="0.3"/>
    <row r="142" s="343" customFormat="1" x14ac:dyDescent="0.3"/>
    <row r="143" s="343" customFormat="1" x14ac:dyDescent="0.3"/>
    <row r="144" s="343" customFormat="1" x14ac:dyDescent="0.3"/>
    <row r="145" s="343" customFormat="1" x14ac:dyDescent="0.3"/>
    <row r="146" s="343" customFormat="1" x14ac:dyDescent="0.3"/>
    <row r="147" s="343" customFormat="1" x14ac:dyDescent="0.3"/>
    <row r="148" s="343" customFormat="1" x14ac:dyDescent="0.3"/>
    <row r="149" s="343" customFormat="1" x14ac:dyDescent="0.3"/>
    <row r="150" s="343" customFormat="1" x14ac:dyDescent="0.3"/>
    <row r="151" s="343" customFormat="1" x14ac:dyDescent="0.3"/>
    <row r="152" s="343" customFormat="1" x14ac:dyDescent="0.3"/>
    <row r="153" s="343" customFormat="1" x14ac:dyDescent="0.3"/>
    <row r="154" s="343" customFormat="1" x14ac:dyDescent="0.3"/>
    <row r="155" s="343" customFormat="1" x14ac:dyDescent="0.3"/>
    <row r="156" s="343" customFormat="1" x14ac:dyDescent="0.3"/>
    <row r="157" s="343" customFormat="1" x14ac:dyDescent="0.3"/>
    <row r="158" s="343" customFormat="1" x14ac:dyDescent="0.3"/>
    <row r="159" s="343" customFormat="1" x14ac:dyDescent="0.3"/>
    <row r="160" s="343" customFormat="1" x14ac:dyDescent="0.3"/>
    <row r="161" s="343" customFormat="1" x14ac:dyDescent="0.3"/>
    <row r="162" s="343" customFormat="1" x14ac:dyDescent="0.3"/>
    <row r="163" s="343" customFormat="1" x14ac:dyDescent="0.3"/>
    <row r="164" s="343" customFormat="1" x14ac:dyDescent="0.3"/>
    <row r="165" s="343" customFormat="1" x14ac:dyDescent="0.3"/>
    <row r="166" s="343" customFormat="1" x14ac:dyDescent="0.3"/>
    <row r="167" s="343" customFormat="1" x14ac:dyDescent="0.3"/>
    <row r="168" s="343" customFormat="1" x14ac:dyDescent="0.3"/>
    <row r="169" s="343" customFormat="1" x14ac:dyDescent="0.3"/>
    <row r="170" s="343" customFormat="1" x14ac:dyDescent="0.3"/>
    <row r="171" s="343" customFormat="1" x14ac:dyDescent="0.3"/>
    <row r="172" s="343" customFormat="1" x14ac:dyDescent="0.3"/>
    <row r="173" s="343" customFormat="1" x14ac:dyDescent="0.3"/>
    <row r="174" s="343" customFormat="1" x14ac:dyDescent="0.3"/>
    <row r="175" s="343" customFormat="1" x14ac:dyDescent="0.3"/>
    <row r="176" s="343" customFormat="1" x14ac:dyDescent="0.3"/>
    <row r="177" s="343" customFormat="1" x14ac:dyDescent="0.3"/>
    <row r="178" s="343" customFormat="1" x14ac:dyDescent="0.3"/>
    <row r="179" s="343" customFormat="1" x14ac:dyDescent="0.3"/>
    <row r="180" s="343" customFormat="1" x14ac:dyDescent="0.3"/>
    <row r="181" s="343" customFormat="1" x14ac:dyDescent="0.3"/>
    <row r="182" s="343" customFormat="1" x14ac:dyDescent="0.3"/>
    <row r="183" s="343" customFormat="1" x14ac:dyDescent="0.3"/>
    <row r="184" s="343" customFormat="1" x14ac:dyDescent="0.3"/>
    <row r="185" s="343" customFormat="1" x14ac:dyDescent="0.3"/>
    <row r="186" s="343" customFormat="1" x14ac:dyDescent="0.3"/>
    <row r="187" s="343" customFormat="1" x14ac:dyDescent="0.3"/>
    <row r="188" s="343" customFormat="1" x14ac:dyDescent="0.3"/>
    <row r="189" s="343" customFormat="1" x14ac:dyDescent="0.3"/>
    <row r="190" s="343" customFormat="1" x14ac:dyDescent="0.3"/>
    <row r="191" s="343" customFormat="1" x14ac:dyDescent="0.3"/>
    <row r="192" s="343" customFormat="1" x14ac:dyDescent="0.3"/>
    <row r="193" s="343" customFormat="1" x14ac:dyDescent="0.3"/>
    <row r="194" s="343" customFormat="1" x14ac:dyDescent="0.3"/>
    <row r="195" s="343" customFormat="1" x14ac:dyDescent="0.3"/>
    <row r="196" s="343" customFormat="1" x14ac:dyDescent="0.3"/>
    <row r="197" s="343" customFormat="1" x14ac:dyDescent="0.3"/>
    <row r="198" s="343" customFormat="1" x14ac:dyDescent="0.3"/>
    <row r="199" s="343" customFormat="1" x14ac:dyDescent="0.3"/>
    <row r="200" s="343" customFormat="1" x14ac:dyDescent="0.3"/>
    <row r="201" s="343" customFormat="1" x14ac:dyDescent="0.3"/>
    <row r="202" s="343" customFormat="1" x14ac:dyDescent="0.3"/>
    <row r="203" s="343" customFormat="1" x14ac:dyDescent="0.3"/>
    <row r="204" s="343" customFormat="1" x14ac:dyDescent="0.3"/>
    <row r="205" s="343" customFormat="1" x14ac:dyDescent="0.3"/>
    <row r="206" s="343" customFormat="1" x14ac:dyDescent="0.3"/>
    <row r="207" s="343" customFormat="1" x14ac:dyDescent="0.3"/>
    <row r="208" s="343" customFormat="1" x14ac:dyDescent="0.3"/>
    <row r="209" s="343" customFormat="1" x14ac:dyDescent="0.3"/>
    <row r="210" s="343" customFormat="1" x14ac:dyDescent="0.3"/>
    <row r="211" s="343" customFormat="1" x14ac:dyDescent="0.3"/>
    <row r="212" s="343" customFormat="1" x14ac:dyDescent="0.3"/>
    <row r="213" s="343" customFormat="1" x14ac:dyDescent="0.3"/>
    <row r="214" s="343" customFormat="1" x14ac:dyDescent="0.3"/>
    <row r="215" s="343" customFormat="1" x14ac:dyDescent="0.3"/>
    <row r="216" s="343" customFormat="1" x14ac:dyDescent="0.3"/>
    <row r="217" s="343" customFormat="1" x14ac:dyDescent="0.3"/>
    <row r="218" s="343" customFormat="1" x14ac:dyDescent="0.3"/>
    <row r="219" s="343" customFormat="1" x14ac:dyDescent="0.3"/>
    <row r="220" s="343" customFormat="1" x14ac:dyDescent="0.3"/>
    <row r="221" s="343" customFormat="1" x14ac:dyDescent="0.3"/>
    <row r="222" s="343" customFormat="1" x14ac:dyDescent="0.3"/>
    <row r="223" s="343" customFormat="1" x14ac:dyDescent="0.3"/>
    <row r="224" s="343" customFormat="1" x14ac:dyDescent="0.3"/>
    <row r="225" s="343" customFormat="1" x14ac:dyDescent="0.3"/>
    <row r="226" s="343" customFormat="1" x14ac:dyDescent="0.3"/>
    <row r="227" s="343" customFormat="1" x14ac:dyDescent="0.3"/>
    <row r="228" s="343" customFormat="1" x14ac:dyDescent="0.3"/>
    <row r="229" s="343" customFormat="1" x14ac:dyDescent="0.3"/>
    <row r="230" s="343" customFormat="1" x14ac:dyDescent="0.3"/>
    <row r="231" s="343" customFormat="1" x14ac:dyDescent="0.3"/>
    <row r="232" s="343" customFormat="1" x14ac:dyDescent="0.3"/>
    <row r="233" s="343" customFormat="1" x14ac:dyDescent="0.3"/>
    <row r="234" s="343" customFormat="1" x14ac:dyDescent="0.3"/>
    <row r="235" s="343" customFormat="1" x14ac:dyDescent="0.3"/>
    <row r="236" s="343" customFormat="1" x14ac:dyDescent="0.3"/>
    <row r="237" s="343" customFormat="1" x14ac:dyDescent="0.3"/>
    <row r="238" s="343" customFormat="1" x14ac:dyDescent="0.3"/>
    <row r="239" s="343" customFormat="1" x14ac:dyDescent="0.3"/>
    <row r="240" s="343" customFormat="1" x14ac:dyDescent="0.3"/>
    <row r="241" s="343" customFormat="1" x14ac:dyDescent="0.3"/>
    <row r="242" s="343" customFormat="1" x14ac:dyDescent="0.3"/>
    <row r="243" s="343" customFormat="1" x14ac:dyDescent="0.3"/>
    <row r="244" s="343" customFormat="1" x14ac:dyDescent="0.3"/>
    <row r="245" s="343" customFormat="1" x14ac:dyDescent="0.3"/>
    <row r="246" s="343" customFormat="1" x14ac:dyDescent="0.3"/>
    <row r="247" s="343" customFormat="1" x14ac:dyDescent="0.3"/>
    <row r="248" s="343" customFormat="1" x14ac:dyDescent="0.3"/>
    <row r="249" s="343" customFormat="1" x14ac:dyDescent="0.3"/>
    <row r="250" s="343" customFormat="1" x14ac:dyDescent="0.3"/>
    <row r="251" s="343" customFormat="1" x14ac:dyDescent="0.3"/>
    <row r="252" s="343" customFormat="1" x14ac:dyDescent="0.3"/>
    <row r="253" s="343" customFormat="1" x14ac:dyDescent="0.3"/>
    <row r="254" s="343" customFormat="1" x14ac:dyDescent="0.3"/>
    <row r="255" s="343" customFormat="1" x14ac:dyDescent="0.3"/>
    <row r="256" s="343" customFormat="1" x14ac:dyDescent="0.3"/>
    <row r="257" s="343" customFormat="1" x14ac:dyDescent="0.3"/>
    <row r="258" s="343" customFormat="1" x14ac:dyDescent="0.3"/>
    <row r="259" s="343" customFormat="1" x14ac:dyDescent="0.3"/>
    <row r="260" s="343" customFormat="1" x14ac:dyDescent="0.3"/>
    <row r="261" s="343" customFormat="1" x14ac:dyDescent="0.3"/>
    <row r="262" s="343" customFormat="1" x14ac:dyDescent="0.3"/>
    <row r="263" s="343" customFormat="1" x14ac:dyDescent="0.3"/>
    <row r="264" s="343" customFormat="1" x14ac:dyDescent="0.3"/>
    <row r="265" s="343" customFormat="1" x14ac:dyDescent="0.3"/>
    <row r="266" s="343" customFormat="1" x14ac:dyDescent="0.3"/>
    <row r="267" s="343" customFormat="1" x14ac:dyDescent="0.3"/>
    <row r="268" s="343" customFormat="1" x14ac:dyDescent="0.3"/>
    <row r="269" s="343" customFormat="1" x14ac:dyDescent="0.3"/>
    <row r="270" s="343" customFormat="1" x14ac:dyDescent="0.3"/>
    <row r="271" s="343" customFormat="1" x14ac:dyDescent="0.3"/>
    <row r="272" s="343" customFormat="1" x14ac:dyDescent="0.3"/>
    <row r="273" s="343" customFormat="1" x14ac:dyDescent="0.3"/>
    <row r="274" s="343" customFormat="1" x14ac:dyDescent="0.3"/>
    <row r="275" s="343" customFormat="1" x14ac:dyDescent="0.3"/>
    <row r="276" s="343" customFormat="1" x14ac:dyDescent="0.3"/>
    <row r="277" s="343" customFormat="1" x14ac:dyDescent="0.3"/>
    <row r="278" s="343" customFormat="1" x14ac:dyDescent="0.3"/>
    <row r="279" s="343" customFormat="1" x14ac:dyDescent="0.3"/>
    <row r="280" s="343" customFormat="1" x14ac:dyDescent="0.3"/>
    <row r="281" s="343" customFormat="1" x14ac:dyDescent="0.3"/>
    <row r="282" s="343" customFormat="1" x14ac:dyDescent="0.3"/>
    <row r="283" s="343" customFormat="1" x14ac:dyDescent="0.3"/>
    <row r="284" s="343" customFormat="1" x14ac:dyDescent="0.3"/>
    <row r="285" s="343" customFormat="1" x14ac:dyDescent="0.3"/>
    <row r="286" s="343" customFormat="1" x14ac:dyDescent="0.3"/>
    <row r="287" s="343" customFormat="1" x14ac:dyDescent="0.3"/>
    <row r="288" s="343" customFormat="1" x14ac:dyDescent="0.3"/>
    <row r="289" s="343" customFormat="1" x14ac:dyDescent="0.3"/>
    <row r="290" s="343" customFormat="1" x14ac:dyDescent="0.3"/>
    <row r="291" s="343" customFormat="1" x14ac:dyDescent="0.3"/>
    <row r="292" s="343" customFormat="1" x14ac:dyDescent="0.3"/>
    <row r="293" s="343" customFormat="1" x14ac:dyDescent="0.3"/>
    <row r="294" s="343" customFormat="1" x14ac:dyDescent="0.3"/>
    <row r="295" s="343" customFormat="1" x14ac:dyDescent="0.3"/>
    <row r="296" s="343" customFormat="1" x14ac:dyDescent="0.3"/>
    <row r="297" s="343" customFormat="1" x14ac:dyDescent="0.3"/>
    <row r="298" s="343" customFormat="1" x14ac:dyDescent="0.3"/>
    <row r="299" s="343" customFormat="1" x14ac:dyDescent="0.3"/>
    <row r="300" s="343" customFormat="1" x14ac:dyDescent="0.3"/>
    <row r="301" s="343" customFormat="1" x14ac:dyDescent="0.3"/>
    <row r="302" s="343" customFormat="1" x14ac:dyDescent="0.3"/>
    <row r="303" s="343" customFormat="1" x14ac:dyDescent="0.3"/>
    <row r="304" s="343" customFormat="1" x14ac:dyDescent="0.3"/>
    <row r="305" s="343" customFormat="1" x14ac:dyDescent="0.3"/>
    <row r="306" s="343" customFormat="1" x14ac:dyDescent="0.3"/>
    <row r="307" s="343" customFormat="1" x14ac:dyDescent="0.3"/>
    <row r="308" s="343" customFormat="1" x14ac:dyDescent="0.3"/>
    <row r="309" s="343" customFormat="1" x14ac:dyDescent="0.3"/>
    <row r="310" s="343" customFormat="1" x14ac:dyDescent="0.3"/>
    <row r="311" s="343" customFormat="1" x14ac:dyDescent="0.3"/>
    <row r="312" s="343" customFormat="1" x14ac:dyDescent="0.3"/>
    <row r="313" s="343" customFormat="1" x14ac:dyDescent="0.3"/>
    <row r="314" s="343" customFormat="1" x14ac:dyDescent="0.3"/>
    <row r="315" s="343" customFormat="1" x14ac:dyDescent="0.3"/>
    <row r="316" s="343" customFormat="1" x14ac:dyDescent="0.3"/>
    <row r="317" s="343" customFormat="1" x14ac:dyDescent="0.3"/>
    <row r="318" s="343" customFormat="1" x14ac:dyDescent="0.3"/>
    <row r="319" s="343" customFormat="1" x14ac:dyDescent="0.3"/>
    <row r="320" s="343" customFormat="1" x14ac:dyDescent="0.3"/>
    <row r="321" s="343" customFormat="1" x14ac:dyDescent="0.3"/>
    <row r="322" s="343" customFormat="1" x14ac:dyDescent="0.3"/>
    <row r="323" s="343" customFormat="1" x14ac:dyDescent="0.3"/>
    <row r="324" s="343" customFormat="1" x14ac:dyDescent="0.3"/>
    <row r="325" s="343" customFormat="1" x14ac:dyDescent="0.3"/>
    <row r="326" s="343" customFormat="1" x14ac:dyDescent="0.3"/>
    <row r="327" s="343" customFormat="1" x14ac:dyDescent="0.3"/>
    <row r="328" s="343" customFormat="1" x14ac:dyDescent="0.3"/>
    <row r="329" s="343" customFormat="1" x14ac:dyDescent="0.3"/>
    <row r="330" s="343" customFormat="1" x14ac:dyDescent="0.3"/>
    <row r="331" s="343" customFormat="1" x14ac:dyDescent="0.3"/>
    <row r="332" s="343" customFormat="1" x14ac:dyDescent="0.3"/>
    <row r="333" s="343" customFormat="1" x14ac:dyDescent="0.3"/>
    <row r="334" s="343" customFormat="1" x14ac:dyDescent="0.3"/>
    <row r="335" s="343" customFormat="1" x14ac:dyDescent="0.3"/>
    <row r="336" s="343" customFormat="1" x14ac:dyDescent="0.3"/>
    <row r="337" s="343" customFormat="1" x14ac:dyDescent="0.3"/>
    <row r="338" s="343" customFormat="1" x14ac:dyDescent="0.3"/>
    <row r="339" s="343" customFormat="1" x14ac:dyDescent="0.3"/>
    <row r="340" s="343" customFormat="1" x14ac:dyDescent="0.3"/>
    <row r="341" s="343" customFormat="1" x14ac:dyDescent="0.3"/>
    <row r="342" s="343" customFormat="1" x14ac:dyDescent="0.3"/>
    <row r="343" s="343" customFormat="1" x14ac:dyDescent="0.3"/>
    <row r="344" s="343" customFormat="1" x14ac:dyDescent="0.3"/>
    <row r="345" s="343" customFormat="1" x14ac:dyDescent="0.3"/>
    <row r="346" s="343" customFormat="1" x14ac:dyDescent="0.3"/>
    <row r="347" s="343" customFormat="1" x14ac:dyDescent="0.3"/>
    <row r="348" s="343" customFormat="1" x14ac:dyDescent="0.3"/>
    <row r="349" s="343" customFormat="1" x14ac:dyDescent="0.3"/>
    <row r="350" s="343" customFormat="1" x14ac:dyDescent="0.3"/>
    <row r="351" s="343" customFormat="1" x14ac:dyDescent="0.3"/>
    <row r="352" s="343" customFormat="1" x14ac:dyDescent="0.3"/>
    <row r="353" s="343" customFormat="1" x14ac:dyDescent="0.3"/>
    <row r="354" s="343" customFormat="1" x14ac:dyDescent="0.3"/>
    <row r="355" s="343" customFormat="1" x14ac:dyDescent="0.3"/>
    <row r="356" s="343" customFormat="1" x14ac:dyDescent="0.3"/>
    <row r="357" s="343" customFormat="1" x14ac:dyDescent="0.3"/>
    <row r="358" s="343" customFormat="1" x14ac:dyDescent="0.3"/>
    <row r="359" s="343" customFormat="1" x14ac:dyDescent="0.3"/>
    <row r="360" s="343" customFormat="1" x14ac:dyDescent="0.3"/>
    <row r="361" s="343" customFormat="1" x14ac:dyDescent="0.3"/>
    <row r="362" s="343" customFormat="1" x14ac:dyDescent="0.3"/>
    <row r="363" s="343" customFormat="1" x14ac:dyDescent="0.3"/>
    <row r="364" s="343" customFormat="1" x14ac:dyDescent="0.3"/>
    <row r="365" s="343" customFormat="1" x14ac:dyDescent="0.3"/>
    <row r="366" s="343" customFormat="1" x14ac:dyDescent="0.3"/>
    <row r="367" s="343" customFormat="1" x14ac:dyDescent="0.3"/>
    <row r="368" s="343" customFormat="1" x14ac:dyDescent="0.3"/>
    <row r="369" s="343" customFormat="1" x14ac:dyDescent="0.3"/>
    <row r="370" s="343" customFormat="1" x14ac:dyDescent="0.3"/>
    <row r="371" s="343" customFormat="1" x14ac:dyDescent="0.3"/>
    <row r="372" s="343" customFormat="1" x14ac:dyDescent="0.3"/>
    <row r="373" s="343" customFormat="1" x14ac:dyDescent="0.3"/>
    <row r="374" s="343" customFormat="1" x14ac:dyDescent="0.3"/>
    <row r="375" s="343" customFormat="1" x14ac:dyDescent="0.3"/>
    <row r="376" s="343" customFormat="1" x14ac:dyDescent="0.3"/>
    <row r="377" s="343" customFormat="1" x14ac:dyDescent="0.3"/>
    <row r="378" s="343" customFormat="1" x14ac:dyDescent="0.3"/>
    <row r="379" s="343" customFormat="1" x14ac:dyDescent="0.3"/>
    <row r="380" s="343" customFormat="1" x14ac:dyDescent="0.3"/>
    <row r="381" s="343" customFormat="1" x14ac:dyDescent="0.3"/>
    <row r="382" s="343" customFormat="1" x14ac:dyDescent="0.3"/>
    <row r="383" s="343" customFormat="1" x14ac:dyDescent="0.3"/>
    <row r="384" s="343" customFormat="1" x14ac:dyDescent="0.3"/>
    <row r="385" s="343" customFormat="1" x14ac:dyDescent="0.3"/>
    <row r="386" s="343" customFormat="1" x14ac:dyDescent="0.3"/>
    <row r="387" s="343" customFormat="1" x14ac:dyDescent="0.3"/>
    <row r="388" s="343" customFormat="1" x14ac:dyDescent="0.3"/>
    <row r="389" s="343" customFormat="1" x14ac:dyDescent="0.3"/>
    <row r="390" s="343" customFormat="1" x14ac:dyDescent="0.3"/>
    <row r="391" s="343" customFormat="1" x14ac:dyDescent="0.3"/>
    <row r="392" s="343" customFormat="1" x14ac:dyDescent="0.3"/>
    <row r="393" s="343" customFormat="1" x14ac:dyDescent="0.3"/>
    <row r="394" s="343" customFormat="1" x14ac:dyDescent="0.3"/>
    <row r="395" s="343" customFormat="1" x14ac:dyDescent="0.3"/>
    <row r="396" s="343" customFormat="1" x14ac:dyDescent="0.3"/>
    <row r="397" s="343" customFormat="1" x14ac:dyDescent="0.3"/>
    <row r="398" s="343" customFormat="1" x14ac:dyDescent="0.3"/>
    <row r="399" s="343" customFormat="1" x14ac:dyDescent="0.3"/>
    <row r="400" s="343" customFormat="1" x14ac:dyDescent="0.3"/>
    <row r="401" s="343" customFormat="1" x14ac:dyDescent="0.3"/>
    <row r="402" s="343" customFormat="1" x14ac:dyDescent="0.3"/>
    <row r="403" s="343" customFormat="1" x14ac:dyDescent="0.3"/>
    <row r="404" s="343" customFormat="1" x14ac:dyDescent="0.3"/>
    <row r="405" s="343" customFormat="1" x14ac:dyDescent="0.3"/>
    <row r="406" s="343" customFormat="1" x14ac:dyDescent="0.3"/>
    <row r="407" s="343" customFormat="1" x14ac:dyDescent="0.3"/>
    <row r="408" s="343" customFormat="1" x14ac:dyDescent="0.3"/>
    <row r="409" s="343" customFormat="1" x14ac:dyDescent="0.3"/>
    <row r="410" s="343" customFormat="1" x14ac:dyDescent="0.3"/>
    <row r="411" s="343" customFormat="1" x14ac:dyDescent="0.3"/>
    <row r="412" s="343" customFormat="1" x14ac:dyDescent="0.3"/>
    <row r="413" s="343" customFormat="1" x14ac:dyDescent="0.3"/>
    <row r="414" s="343" customFormat="1" x14ac:dyDescent="0.3"/>
    <row r="415" s="343" customFormat="1" x14ac:dyDescent="0.3"/>
    <row r="416" s="343" customFormat="1" x14ac:dyDescent="0.3"/>
    <row r="417" s="343" customFormat="1" x14ac:dyDescent="0.3"/>
    <row r="418" s="343" customFormat="1" x14ac:dyDescent="0.3"/>
    <row r="419" s="343" customFormat="1" x14ac:dyDescent="0.3"/>
    <row r="420" s="343" customFormat="1" x14ac:dyDescent="0.3"/>
    <row r="421" s="343" customFormat="1" x14ac:dyDescent="0.3"/>
    <row r="422" s="343" customFormat="1" x14ac:dyDescent="0.3"/>
    <row r="423" s="343" customFormat="1" x14ac:dyDescent="0.3"/>
    <row r="424" s="343" customFormat="1" x14ac:dyDescent="0.3"/>
    <row r="425" s="343" customFormat="1" x14ac:dyDescent="0.3"/>
    <row r="426" s="343" customFormat="1" x14ac:dyDescent="0.3"/>
    <row r="427" s="343" customFormat="1" x14ac:dyDescent="0.3"/>
    <row r="428" s="343" customFormat="1" x14ac:dyDescent="0.3"/>
    <row r="429" s="343" customFormat="1" x14ac:dyDescent="0.3"/>
    <row r="430" s="343" customFormat="1" x14ac:dyDescent="0.3"/>
    <row r="431" s="343" customFormat="1" x14ac:dyDescent="0.3"/>
    <row r="432" s="343" customFormat="1" x14ac:dyDescent="0.3"/>
    <row r="433" s="343" customFormat="1" x14ac:dyDescent="0.3"/>
    <row r="434" s="343" customFormat="1" x14ac:dyDescent="0.3"/>
    <row r="435" s="343" customFormat="1" x14ac:dyDescent="0.3"/>
    <row r="436" s="343" customFormat="1" x14ac:dyDescent="0.3"/>
    <row r="437" s="343" customFormat="1" x14ac:dyDescent="0.3"/>
    <row r="438" s="343" customFormat="1" x14ac:dyDescent="0.3"/>
    <row r="439" s="343" customFormat="1" x14ac:dyDescent="0.3"/>
    <row r="440" s="343" customFormat="1" x14ac:dyDescent="0.3"/>
    <row r="441" s="343" customFormat="1" x14ac:dyDescent="0.3"/>
    <row r="442" s="343" customFormat="1" x14ac:dyDescent="0.3"/>
    <row r="443" s="343" customFormat="1" x14ac:dyDescent="0.3"/>
    <row r="444" s="343" customFormat="1" x14ac:dyDescent="0.3"/>
    <row r="445" s="343" customFormat="1" x14ac:dyDescent="0.3"/>
    <row r="446" s="343" customFormat="1" x14ac:dyDescent="0.3"/>
    <row r="447" s="343" customFormat="1" x14ac:dyDescent="0.3"/>
    <row r="448" s="343" customFormat="1" x14ac:dyDescent="0.3"/>
    <row r="449" s="343" customFormat="1" x14ac:dyDescent="0.3"/>
    <row r="450" s="343" customFormat="1" x14ac:dyDescent="0.3"/>
    <row r="451" s="343" customFormat="1" x14ac:dyDescent="0.3"/>
    <row r="452" s="343" customFormat="1" x14ac:dyDescent="0.3"/>
    <row r="453" s="343" customFormat="1" x14ac:dyDescent="0.3"/>
    <row r="454" s="343" customFormat="1" x14ac:dyDescent="0.3"/>
    <row r="455" s="343" customFormat="1" x14ac:dyDescent="0.3"/>
    <row r="456" s="343" customFormat="1" x14ac:dyDescent="0.3"/>
    <row r="457" s="343" customFormat="1" x14ac:dyDescent="0.3"/>
    <row r="458" s="343" customFormat="1" x14ac:dyDescent="0.3"/>
    <row r="459" s="343" customFormat="1" x14ac:dyDescent="0.3"/>
    <row r="460" s="343" customFormat="1" x14ac:dyDescent="0.3"/>
    <row r="461" s="343" customFormat="1" x14ac:dyDescent="0.3"/>
    <row r="462" s="343" customFormat="1" x14ac:dyDescent="0.3"/>
    <row r="463" s="343" customFormat="1" x14ac:dyDescent="0.3"/>
    <row r="464" s="343" customFormat="1" x14ac:dyDescent="0.3"/>
    <row r="465" s="343" customFormat="1" x14ac:dyDescent="0.3"/>
    <row r="466" s="343" customFormat="1" x14ac:dyDescent="0.3"/>
    <row r="467" s="343" customFormat="1" x14ac:dyDescent="0.3"/>
    <row r="468" s="343" customFormat="1" x14ac:dyDescent="0.3"/>
    <row r="469" s="343" customFormat="1" x14ac:dyDescent="0.3"/>
    <row r="470" s="343" customFormat="1" x14ac:dyDescent="0.3"/>
    <row r="471" s="343" customFormat="1" x14ac:dyDescent="0.3"/>
    <row r="472" s="343" customFormat="1" x14ac:dyDescent="0.3"/>
    <row r="473" s="343" customFormat="1" x14ac:dyDescent="0.3"/>
    <row r="474" s="343" customFormat="1" x14ac:dyDescent="0.3"/>
    <row r="475" s="343" customFormat="1" x14ac:dyDescent="0.3"/>
    <row r="476" s="343" customFormat="1" x14ac:dyDescent="0.3"/>
    <row r="477" s="343" customFormat="1" x14ac:dyDescent="0.3"/>
    <row r="478" s="343" customFormat="1" x14ac:dyDescent="0.3"/>
    <row r="479" s="343" customFormat="1" x14ac:dyDescent="0.3"/>
    <row r="480" s="343" customFormat="1" x14ac:dyDescent="0.3"/>
    <row r="481" s="343" customFormat="1" x14ac:dyDescent="0.3"/>
    <row r="482" s="343" customFormat="1" x14ac:dyDescent="0.3"/>
    <row r="483" s="343" customFormat="1" x14ac:dyDescent="0.3"/>
    <row r="484" s="343" customFormat="1" x14ac:dyDescent="0.3"/>
    <row r="485" s="343" customFormat="1" x14ac:dyDescent="0.3"/>
    <row r="486" s="343" customFormat="1" x14ac:dyDescent="0.3"/>
    <row r="487" s="343" customFormat="1" x14ac:dyDescent="0.3"/>
    <row r="488" s="343" customFormat="1" x14ac:dyDescent="0.3"/>
    <row r="489" s="343" customFormat="1" x14ac:dyDescent="0.3"/>
    <row r="490" s="343" customFormat="1" x14ac:dyDescent="0.3"/>
    <row r="491" s="343" customFormat="1" x14ac:dyDescent="0.3"/>
    <row r="492" s="343" customFormat="1" x14ac:dyDescent="0.3"/>
    <row r="493" s="343" customFormat="1" x14ac:dyDescent="0.3"/>
    <row r="494" s="343" customFormat="1" x14ac:dyDescent="0.3"/>
    <row r="495" s="343" customFormat="1" x14ac:dyDescent="0.3"/>
    <row r="496" s="343" customFormat="1" x14ac:dyDescent="0.3"/>
    <row r="497" s="343" customFormat="1" x14ac:dyDescent="0.3"/>
    <row r="498" s="343" customFormat="1" x14ac:dyDescent="0.3"/>
  </sheetData>
  <sheetProtection algorithmName="SHA-512" hashValue="gXZsmfaBzx9YlnjsTrmv0o4uLC7zpjsgss6i+lUgy+wYFmTJ6ebuIhlb9Kh0hp9UqhQy975p3uVUc6Fg5gxMmA==" saltValue="Bb9/ECGgzwEsh4pIOaf4CQ==" spinCount="100000" sheet="1" objects="1" scenarios="1" selectLockedCells="1"/>
  <mergeCells count="2">
    <mergeCell ref="C6:I6"/>
    <mergeCell ref="B6:B7"/>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99"/>
  </sheetPr>
  <dimension ref="A1"/>
  <sheetViews>
    <sheetView zoomScale="80" zoomScaleNormal="80" workbookViewId="0">
      <selection activeCell="M24" sqref="M24"/>
    </sheetView>
  </sheetViews>
  <sheetFormatPr defaultColWidth="8.81640625" defaultRowHeight="12.5" x14ac:dyDescent="0.25"/>
  <cols>
    <col min="1" max="16384" width="8.81640625" style="16"/>
  </cols>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99"/>
  </sheetPr>
  <dimension ref="A1:J35"/>
  <sheetViews>
    <sheetView showGridLines="0" zoomScale="80" zoomScaleNormal="80" workbookViewId="0">
      <selection activeCell="I13" sqref="I13"/>
    </sheetView>
  </sheetViews>
  <sheetFormatPr defaultColWidth="8.81640625" defaultRowHeight="13" x14ac:dyDescent="0.3"/>
  <cols>
    <col min="1" max="1" width="3.453125" style="330" customWidth="1"/>
    <col min="2" max="2" width="15.1796875" style="330" customWidth="1"/>
    <col min="3" max="8" width="20" style="330" customWidth="1"/>
    <col min="9" max="9" width="23.54296875" style="330" bestFit="1" customWidth="1"/>
    <col min="10" max="10" width="20.453125" style="330" bestFit="1" customWidth="1"/>
    <col min="11" max="14" width="13.453125" style="330" bestFit="1" customWidth="1"/>
    <col min="15" max="16384" width="8.81640625" style="330"/>
  </cols>
  <sheetData>
    <row r="1" spans="1:8" ht="14" x14ac:dyDescent="0.3">
      <c r="A1" s="329" t="s">
        <v>664</v>
      </c>
    </row>
    <row r="2" spans="1:8" ht="14" x14ac:dyDescent="0.3">
      <c r="A2" s="329"/>
    </row>
    <row r="3" spans="1:8" ht="14" x14ac:dyDescent="0.3">
      <c r="A3" s="329"/>
      <c r="B3" s="468" t="s">
        <v>121</v>
      </c>
      <c r="C3" s="706" t="s">
        <v>122</v>
      </c>
      <c r="D3" s="641"/>
      <c r="E3" s="641"/>
    </row>
    <row r="4" spans="1:8" ht="14" x14ac:dyDescent="0.3">
      <c r="A4" s="329"/>
      <c r="B4" s="331" t="s">
        <v>665</v>
      </c>
      <c r="C4" s="707" t="s">
        <v>666</v>
      </c>
      <c r="D4" s="707"/>
      <c r="E4" s="707"/>
    </row>
    <row r="5" spans="1:8" ht="14" x14ac:dyDescent="0.3">
      <c r="A5" s="329"/>
      <c r="B5" s="331" t="s">
        <v>667</v>
      </c>
      <c r="C5" s="707" t="s">
        <v>668</v>
      </c>
      <c r="D5" s="707"/>
      <c r="E5" s="707"/>
    </row>
    <row r="6" spans="1:8" ht="14" x14ac:dyDescent="0.3">
      <c r="A6" s="329"/>
      <c r="B6" s="331" t="s">
        <v>669</v>
      </c>
      <c r="C6" s="707" t="s">
        <v>670</v>
      </c>
      <c r="D6" s="707"/>
      <c r="E6" s="707"/>
    </row>
    <row r="7" spans="1:8" ht="14" x14ac:dyDescent="0.3">
      <c r="A7" s="329"/>
      <c r="B7" s="331" t="s">
        <v>220</v>
      </c>
      <c r="C7" s="707" t="s">
        <v>671</v>
      </c>
      <c r="D7" s="707"/>
      <c r="E7" s="707"/>
    </row>
    <row r="8" spans="1:8" ht="14" x14ac:dyDescent="0.3">
      <c r="A8" s="329"/>
    </row>
    <row r="10" spans="1:8" x14ac:dyDescent="0.3">
      <c r="A10" s="332" t="s">
        <v>672</v>
      </c>
    </row>
    <row r="12" spans="1:8" x14ac:dyDescent="0.3">
      <c r="B12" s="469" t="s">
        <v>673</v>
      </c>
      <c r="C12" s="469" t="s">
        <v>245</v>
      </c>
      <c r="D12" s="469" t="s">
        <v>674</v>
      </c>
      <c r="E12" s="469" t="s">
        <v>249</v>
      </c>
      <c r="F12" s="469" t="s">
        <v>248</v>
      </c>
      <c r="H12" s="333"/>
    </row>
    <row r="13" spans="1:8" x14ac:dyDescent="0.3">
      <c r="B13" s="334">
        <v>1</v>
      </c>
      <c r="C13" s="335">
        <v>0.2</v>
      </c>
      <c r="D13" s="335">
        <v>0.3</v>
      </c>
      <c r="E13" s="335">
        <v>0.5</v>
      </c>
      <c r="F13" s="335">
        <v>0.1</v>
      </c>
      <c r="H13" s="336"/>
    </row>
    <row r="14" spans="1:8" x14ac:dyDescent="0.3">
      <c r="B14" s="334">
        <v>2</v>
      </c>
      <c r="C14" s="335">
        <v>0.2</v>
      </c>
      <c r="D14" s="335">
        <v>0.3</v>
      </c>
      <c r="E14" s="335">
        <v>-0.5</v>
      </c>
      <c r="F14" s="335">
        <v>0.1</v>
      </c>
      <c r="H14" s="336"/>
    </row>
    <row r="15" spans="1:8" x14ac:dyDescent="0.3">
      <c r="B15" s="334">
        <v>3</v>
      </c>
      <c r="C15" s="335">
        <v>-0.25</v>
      </c>
      <c r="D15" s="335">
        <v>0.3</v>
      </c>
      <c r="E15" s="335">
        <v>0.5</v>
      </c>
      <c r="F15" s="335">
        <v>0.1</v>
      </c>
      <c r="H15" s="336"/>
    </row>
    <row r="16" spans="1:8" x14ac:dyDescent="0.3">
      <c r="B16" s="334">
        <v>4</v>
      </c>
      <c r="C16" s="335">
        <v>-0.25</v>
      </c>
      <c r="D16" s="335">
        <v>0.3</v>
      </c>
      <c r="E16" s="335">
        <v>-0.5</v>
      </c>
      <c r="F16" s="335">
        <v>0.1</v>
      </c>
      <c r="H16" s="336"/>
    </row>
    <row r="18" spans="1:10" x14ac:dyDescent="0.3">
      <c r="A18" s="332" t="s">
        <v>675</v>
      </c>
    </row>
    <row r="19" spans="1:10" x14ac:dyDescent="0.3">
      <c r="A19" s="332"/>
    </row>
    <row r="20" spans="1:10" x14ac:dyDescent="0.3">
      <c r="A20" s="332"/>
      <c r="B20" s="703" t="s">
        <v>676</v>
      </c>
      <c r="C20" s="703" t="s">
        <v>665</v>
      </c>
      <c r="D20" s="708" t="s">
        <v>667</v>
      </c>
      <c r="E20" s="709"/>
      <c r="F20" s="709"/>
      <c r="G20" s="710"/>
      <c r="H20" s="701" t="s">
        <v>669</v>
      </c>
      <c r="I20" s="703" t="s">
        <v>677</v>
      </c>
      <c r="J20" s="701" t="s">
        <v>678</v>
      </c>
    </row>
    <row r="21" spans="1:10" x14ac:dyDescent="0.3">
      <c r="B21" s="704"/>
      <c r="C21" s="704"/>
      <c r="D21" s="470" t="s">
        <v>679</v>
      </c>
      <c r="E21" s="470" t="s">
        <v>680</v>
      </c>
      <c r="F21" s="470" t="s">
        <v>681</v>
      </c>
      <c r="G21" s="470" t="s">
        <v>682</v>
      </c>
      <c r="H21" s="702"/>
      <c r="I21" s="704"/>
      <c r="J21" s="702"/>
    </row>
    <row r="22" spans="1:10" x14ac:dyDescent="0.3">
      <c r="B22" s="337" t="s">
        <v>683</v>
      </c>
      <c r="C22" s="337">
        <v>160</v>
      </c>
      <c r="D22" s="337">
        <v>190</v>
      </c>
      <c r="E22" s="337">
        <v>185</v>
      </c>
      <c r="F22" s="337">
        <v>180</v>
      </c>
      <c r="G22" s="337">
        <v>200</v>
      </c>
      <c r="H22" s="337">
        <f>MAX(D22:G22)</f>
        <v>200</v>
      </c>
      <c r="I22" s="337">
        <v>4</v>
      </c>
      <c r="J22" s="337" t="s">
        <v>334</v>
      </c>
    </row>
    <row r="23" spans="1:10" x14ac:dyDescent="0.3">
      <c r="B23" s="337" t="s">
        <v>684</v>
      </c>
      <c r="C23" s="337">
        <v>0</v>
      </c>
      <c r="D23" s="337">
        <v>0</v>
      </c>
      <c r="E23" s="337">
        <v>0</v>
      </c>
      <c r="F23" s="337">
        <v>40</v>
      </c>
      <c r="G23" s="337">
        <v>10</v>
      </c>
      <c r="H23" s="337">
        <f>MAX(D23:G23)</f>
        <v>40</v>
      </c>
      <c r="I23" s="337">
        <v>3</v>
      </c>
      <c r="J23" s="337" t="s">
        <v>335</v>
      </c>
    </row>
    <row r="24" spans="1:10" x14ac:dyDescent="0.3">
      <c r="B24" s="337" t="s">
        <v>685</v>
      </c>
      <c r="C24" s="337">
        <v>100</v>
      </c>
      <c r="D24" s="337">
        <v>200</v>
      </c>
      <c r="E24" s="337">
        <v>150</v>
      </c>
      <c r="F24" s="337">
        <v>125</v>
      </c>
      <c r="G24" s="337">
        <v>175</v>
      </c>
      <c r="H24" s="337">
        <f>MAX(D24:G24)</f>
        <v>200</v>
      </c>
      <c r="I24" s="337">
        <v>1</v>
      </c>
      <c r="J24" s="337" t="s">
        <v>333</v>
      </c>
    </row>
    <row r="25" spans="1:10" x14ac:dyDescent="0.3">
      <c r="B25" s="337" t="s">
        <v>686</v>
      </c>
      <c r="C25" s="337">
        <v>300</v>
      </c>
      <c r="D25" s="337">
        <v>400</v>
      </c>
      <c r="E25" s="337">
        <v>350</v>
      </c>
      <c r="F25" s="337">
        <v>335</v>
      </c>
      <c r="G25" s="337">
        <v>330</v>
      </c>
      <c r="H25" s="337">
        <f>MAX(D25:G25)</f>
        <v>400</v>
      </c>
      <c r="I25" s="337">
        <v>1</v>
      </c>
      <c r="J25" s="337" t="s">
        <v>333</v>
      </c>
    </row>
    <row r="26" spans="1:10" x14ac:dyDescent="0.3">
      <c r="B26" s="337" t="s">
        <v>687</v>
      </c>
      <c r="C26" s="337">
        <v>450</v>
      </c>
      <c r="D26" s="337">
        <v>450</v>
      </c>
      <c r="E26" s="337">
        <v>500</v>
      </c>
      <c r="F26" s="337">
        <v>475</v>
      </c>
      <c r="G26" s="337">
        <v>480</v>
      </c>
      <c r="H26" s="337">
        <f>MAX(D26:G26)</f>
        <v>500</v>
      </c>
      <c r="I26" s="337">
        <v>2</v>
      </c>
      <c r="J26" s="337" t="s">
        <v>333</v>
      </c>
    </row>
    <row r="27" spans="1:10" x14ac:dyDescent="0.3">
      <c r="D27" s="338"/>
      <c r="E27" s="338"/>
      <c r="F27" s="338"/>
      <c r="G27" s="338"/>
      <c r="H27" s="338"/>
    </row>
    <row r="28" spans="1:10" x14ac:dyDescent="0.3">
      <c r="A28" s="332" t="s">
        <v>688</v>
      </c>
    </row>
    <row r="30" spans="1:10" ht="39" x14ac:dyDescent="0.3">
      <c r="B30" s="471" t="s">
        <v>677</v>
      </c>
      <c r="C30" s="471" t="s">
        <v>678</v>
      </c>
      <c r="D30" s="471" t="s">
        <v>665</v>
      </c>
      <c r="E30" s="471" t="s">
        <v>669</v>
      </c>
      <c r="F30" s="471" t="s">
        <v>220</v>
      </c>
    </row>
    <row r="31" spans="1:10" x14ac:dyDescent="0.3">
      <c r="B31" s="337">
        <v>1</v>
      </c>
      <c r="C31" s="337" t="s">
        <v>333</v>
      </c>
      <c r="D31" s="337">
        <f>SUMIFS($C$22:$C$26,$I$22:$I$26,$B31,$J$22:$J$26,$C31)</f>
        <v>400</v>
      </c>
      <c r="E31" s="337">
        <f>SUMIFS($H$22:$H$26,$I$22:$I$26,$B31,$J$22:$J$26,$C31)</f>
        <v>600</v>
      </c>
      <c r="F31" s="337">
        <f>E31-D31</f>
        <v>200</v>
      </c>
    </row>
    <row r="32" spans="1:10" x14ac:dyDescent="0.3">
      <c r="B32" s="337">
        <v>2</v>
      </c>
      <c r="C32" s="337" t="s">
        <v>333</v>
      </c>
      <c r="D32" s="337">
        <f>SUMIFS($C$22:$C$26,$I$22:$I$26,$B32,$J$22:$J$26,$C32)</f>
        <v>450</v>
      </c>
      <c r="E32" s="337">
        <f>SUMIFS($H$22:$H$26,$I$22:$I$26,$B32,$J$22:$J$26,$C32)</f>
        <v>500</v>
      </c>
      <c r="F32" s="337">
        <f>E32-D32</f>
        <v>50</v>
      </c>
    </row>
    <row r="33" spans="2:6" x14ac:dyDescent="0.3">
      <c r="B33" s="337">
        <v>3</v>
      </c>
      <c r="C33" s="337" t="s">
        <v>335</v>
      </c>
      <c r="D33" s="337">
        <f>SUMIFS($C$22:$C$26,$I$22:$I$26,$B33,$J$22:$J$26,$C33)</f>
        <v>0</v>
      </c>
      <c r="E33" s="337">
        <f>SUMIFS($H$22:$H$26,$I$22:$I$26,$B33,$J$22:$J$26,$C33)</f>
        <v>40</v>
      </c>
      <c r="F33" s="337">
        <f>E33-D33</f>
        <v>40</v>
      </c>
    </row>
    <row r="34" spans="2:6" x14ac:dyDescent="0.3">
      <c r="B34" s="337">
        <v>4</v>
      </c>
      <c r="C34" s="337" t="s">
        <v>334</v>
      </c>
      <c r="D34" s="337">
        <f>SUMIFS($C$22:$C$26,$I$22:$I$26,$B34,$J$22:$J$26,$C34)</f>
        <v>160</v>
      </c>
      <c r="E34" s="337">
        <f>SUMIFS($H$22:$H$26,$I$22:$I$26,$B34,$J$22:$J$26,$C34)</f>
        <v>200</v>
      </c>
      <c r="F34" s="337">
        <f>E34-D34</f>
        <v>40</v>
      </c>
    </row>
    <row r="35" spans="2:6" x14ac:dyDescent="0.3">
      <c r="B35" s="705" t="s">
        <v>305</v>
      </c>
      <c r="C35" s="705"/>
      <c r="D35" s="337">
        <f>SUM(D31:D34)</f>
        <v>1010</v>
      </c>
      <c r="E35" s="337">
        <f>SUM(E31:E34)</f>
        <v>1340</v>
      </c>
      <c r="F35" s="337">
        <f>SUM(F31:F34)</f>
        <v>330</v>
      </c>
    </row>
  </sheetData>
  <sheetProtection algorithmName="SHA-512" hashValue="Tz5cMaQ07COh9/nv8rPFjOm/HkU1z637EaaFE5qjXky6rWlO0haROkmsEhCUHnNywSi9zKRQj0zNJN5Y+T9Fhg==" saltValue="1nDlTJmFKO1PykkkLjMrCQ==" spinCount="100000" sheet="1" objects="1" scenarios="1" selectLockedCells="1"/>
  <mergeCells count="12">
    <mergeCell ref="H20:H21"/>
    <mergeCell ref="I20:I21"/>
    <mergeCell ref="J20:J21"/>
    <mergeCell ref="B35:C35"/>
    <mergeCell ref="C3:E3"/>
    <mergeCell ref="C4:E4"/>
    <mergeCell ref="C5:E5"/>
    <mergeCell ref="C6:E6"/>
    <mergeCell ref="C7:E7"/>
    <mergeCell ref="B20:B21"/>
    <mergeCell ref="C20:C21"/>
    <mergeCell ref="D20:G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S34"/>
  <sheetViews>
    <sheetView showGridLines="0" zoomScale="80" zoomScaleNormal="80" workbookViewId="0">
      <selection activeCell="E11" sqref="E11"/>
    </sheetView>
  </sheetViews>
  <sheetFormatPr defaultColWidth="9.1796875" defaultRowHeight="12.5" x14ac:dyDescent="0.25"/>
  <cols>
    <col min="1" max="1" width="3.54296875" style="3" customWidth="1"/>
    <col min="2" max="2" width="12.1796875" style="3" customWidth="1"/>
    <col min="3" max="3" width="31.1796875" style="3" customWidth="1"/>
    <col min="4" max="4" width="11" style="3" customWidth="1"/>
    <col min="5" max="5" width="59.54296875" style="3" customWidth="1"/>
    <col min="6" max="6" width="3.1796875" style="3" customWidth="1"/>
    <col min="7" max="16384" width="9.1796875" style="3"/>
  </cols>
  <sheetData>
    <row r="1" spans="1:19" ht="13" x14ac:dyDescent="0.3">
      <c r="A1" s="18"/>
      <c r="B1" s="19"/>
      <c r="C1" s="20"/>
    </row>
    <row r="2" spans="1:19" ht="14" x14ac:dyDescent="0.3">
      <c r="A2" s="18"/>
      <c r="B2" s="67" t="s">
        <v>156</v>
      </c>
      <c r="C2" s="68"/>
      <c r="D2" s="69"/>
      <c r="E2" s="69"/>
      <c r="G2" s="465"/>
      <c r="H2" s="244"/>
      <c r="I2" s="244"/>
      <c r="J2" s="244"/>
      <c r="K2" s="244"/>
      <c r="L2" s="244"/>
      <c r="M2" s="244"/>
      <c r="N2" s="244"/>
      <c r="O2" s="244"/>
      <c r="P2" s="244"/>
      <c r="Q2" s="245"/>
      <c r="R2" s="245"/>
      <c r="S2" s="464"/>
    </row>
    <row r="3" spans="1:19" ht="13" customHeight="1" x14ac:dyDescent="0.3">
      <c r="A3" s="18"/>
      <c r="B3" s="70" t="s">
        <v>157</v>
      </c>
      <c r="C3" s="68"/>
      <c r="D3" s="69"/>
      <c r="E3" s="69"/>
      <c r="G3" s="466"/>
      <c r="H3" s="244"/>
      <c r="I3" s="244"/>
      <c r="J3" s="244"/>
      <c r="K3" s="244"/>
      <c r="L3" s="244"/>
      <c r="M3" s="244"/>
      <c r="N3" s="244"/>
      <c r="O3" s="244"/>
      <c r="P3" s="244"/>
      <c r="Q3" s="245"/>
      <c r="R3" s="245"/>
      <c r="S3" s="464"/>
    </row>
    <row r="4" spans="1:19" ht="13" customHeight="1" x14ac:dyDescent="0.3">
      <c r="A4" s="21"/>
      <c r="B4" s="71"/>
      <c r="C4" s="71"/>
      <c r="D4" s="71"/>
      <c r="E4" s="71"/>
      <c r="G4" s="463"/>
      <c r="H4" s="244"/>
      <c r="I4" s="244"/>
      <c r="J4" s="244"/>
      <c r="K4" s="244"/>
      <c r="L4" s="244"/>
      <c r="M4" s="244"/>
      <c r="N4" s="244"/>
      <c r="O4" s="244"/>
      <c r="P4" s="244"/>
      <c r="Q4" s="245"/>
      <c r="R4" s="245"/>
      <c r="S4" s="464"/>
    </row>
    <row r="5" spans="1:19" ht="13" customHeight="1" x14ac:dyDescent="0.3">
      <c r="A5" s="21"/>
      <c r="B5" s="250" t="s">
        <v>158</v>
      </c>
      <c r="C5" s="251"/>
      <c r="D5" s="252"/>
      <c r="E5" s="71"/>
      <c r="G5" s="463"/>
      <c r="H5" s="244"/>
      <c r="I5" s="244"/>
      <c r="J5" s="244"/>
      <c r="K5" s="244"/>
      <c r="L5" s="244"/>
      <c r="M5" s="244"/>
      <c r="N5" s="244"/>
      <c r="O5" s="244"/>
      <c r="P5" s="244"/>
      <c r="Q5" s="245"/>
      <c r="R5" s="245"/>
      <c r="S5" s="464"/>
    </row>
    <row r="6" spans="1:19" ht="13" customHeight="1" x14ac:dyDescent="0.3">
      <c r="A6" s="21"/>
      <c r="B6" s="253" t="s">
        <v>159</v>
      </c>
      <c r="C6" s="251"/>
      <c r="D6" s="252"/>
      <c r="E6" s="71"/>
      <c r="G6" s="463"/>
      <c r="H6" s="244"/>
      <c r="I6" s="244"/>
      <c r="J6" s="244"/>
      <c r="K6" s="244"/>
      <c r="L6" s="244"/>
      <c r="M6" s="244"/>
      <c r="N6" s="244"/>
      <c r="O6" s="244"/>
      <c r="P6" s="244"/>
      <c r="Q6" s="245"/>
      <c r="R6" s="245"/>
      <c r="S6" s="464"/>
    </row>
    <row r="7" spans="1:19" ht="13" customHeight="1" x14ac:dyDescent="0.3">
      <c r="A7" s="21"/>
      <c r="B7" s="71"/>
      <c r="C7" s="72"/>
      <c r="D7" s="72"/>
      <c r="E7" s="72"/>
      <c r="G7" s="463"/>
      <c r="H7" s="244"/>
      <c r="I7" s="244"/>
      <c r="J7" s="244"/>
      <c r="K7" s="244"/>
      <c r="L7" s="244"/>
      <c r="M7" s="244"/>
      <c r="N7" s="244"/>
      <c r="O7" s="244"/>
      <c r="P7" s="244"/>
      <c r="Q7" s="245"/>
      <c r="R7" s="245"/>
      <c r="S7" s="462"/>
    </row>
    <row r="8" spans="1:19" ht="13" customHeight="1" x14ac:dyDescent="0.3">
      <c r="A8" s="21"/>
      <c r="B8" s="246" t="s">
        <v>32</v>
      </c>
      <c r="C8" s="247" t="s">
        <v>33</v>
      </c>
      <c r="D8" s="248" t="s">
        <v>160</v>
      </c>
      <c r="E8" s="249" t="s">
        <v>161</v>
      </c>
      <c r="G8" s="463"/>
      <c r="H8" s="244"/>
      <c r="I8" s="244"/>
      <c r="J8" s="244"/>
      <c r="K8" s="244"/>
      <c r="L8" s="244"/>
      <c r="M8" s="244"/>
      <c r="N8" s="244"/>
      <c r="O8" s="244"/>
      <c r="P8" s="244"/>
      <c r="Q8" s="245"/>
      <c r="R8" s="245"/>
      <c r="S8" s="462"/>
    </row>
    <row r="9" spans="1:19" ht="40" customHeight="1" x14ac:dyDescent="0.3">
      <c r="A9" s="21"/>
      <c r="B9" s="73" t="s">
        <v>52</v>
      </c>
      <c r="C9" s="74" t="str">
        <f>IF('Company Details'!C12="Takaful Operator","Net contribution liability ≥ net URR for each line of business.",IF('Company Details'!C12="Conventional Insurer","Net premium liability ≥ net URR for each line of business.","Net premium/contribution liability ≥ net URR for each line of business."))</f>
        <v>Net premium/contribution liability ≥ net URR for each line of business.</v>
      </c>
      <c r="D9" s="254" t="str">
        <f>IF(AND('Insurance Risk (General)'!R14="OK",'Insurance Risk (General)'!R15="OK",'Insurance Risk (General)'!R16="OK",'Insurance Risk (General)'!R17="OK",'Insurance Risk (General)'!R18="OK",'Insurance Risk (General)'!R19="OK",'Insurance Risk (General)'!R20="OK",'Insurance Risk (General)'!R21="OK",'Insurance Risk (General)'!R22="OK",'Insurance Risk (General)'!R23="OK",'Insurance Risk (General)'!R24="OK"),"OK","CHECK")</f>
        <v>OK</v>
      </c>
      <c r="E9" s="75"/>
      <c r="G9" s="464"/>
      <c r="H9" s="464"/>
      <c r="I9" s="464"/>
      <c r="J9" s="464"/>
      <c r="K9" s="464"/>
      <c r="L9" s="464"/>
      <c r="M9" s="464"/>
      <c r="N9" s="464"/>
      <c r="O9" s="464"/>
      <c r="P9" s="464"/>
      <c r="Q9" s="464"/>
      <c r="R9" s="464"/>
      <c r="S9" s="462"/>
    </row>
    <row r="10" spans="1:19" ht="40" customHeight="1" x14ac:dyDescent="0.3">
      <c r="A10" s="21"/>
      <c r="B10" s="76"/>
      <c r="C10" s="77" t="str">
        <f>IF('Company Details'!C12="Takaful Operator","Net contribution liability of PRF is the greater of net URR and net UCR (less any net DAC).",IF('Company Details'!C12="Conventional Insurer","Net premium liability of Others fund is the greater of net URR and net UPR (less any net DAC).","Net premium/contribution liability of others/PRF is the greater of net URR and net UPR/UCR (less any net DAC)."))</f>
        <v>Net premium/contribution liability of others/PRF is the greater of net URR and net UPR/UCR (less any net DAC).</v>
      </c>
      <c r="D10" s="254" t="str">
        <f>'Insurance Risk (General)'!O26</f>
        <v>OK</v>
      </c>
      <c r="E10" s="78"/>
      <c r="G10" s="464"/>
      <c r="H10" s="464"/>
      <c r="I10" s="464"/>
      <c r="J10" s="464"/>
      <c r="K10" s="464"/>
      <c r="L10" s="464"/>
      <c r="M10" s="464"/>
      <c r="N10" s="464"/>
      <c r="O10" s="464"/>
      <c r="P10" s="464"/>
      <c r="Q10" s="464"/>
      <c r="R10" s="464"/>
      <c r="S10" s="462"/>
    </row>
    <row r="11" spans="1:19" ht="40" customHeight="1" x14ac:dyDescent="0.3">
      <c r="B11" s="76"/>
      <c r="C11" s="77" t="s">
        <v>162</v>
      </c>
      <c r="D11" s="254" t="str">
        <f>'Insurance Risk (General)'!I49</f>
        <v>OK</v>
      </c>
      <c r="E11" s="78"/>
      <c r="G11" s="464"/>
      <c r="H11" s="464"/>
      <c r="I11" s="464"/>
      <c r="J11" s="464"/>
      <c r="K11" s="464"/>
      <c r="L11" s="464"/>
      <c r="M11" s="464"/>
      <c r="N11" s="464"/>
      <c r="O11" s="464"/>
      <c r="P11" s="464"/>
      <c r="Q11" s="464"/>
      <c r="R11" s="464"/>
      <c r="S11" s="462"/>
    </row>
    <row r="12" spans="1:19" ht="40" customHeight="1" x14ac:dyDescent="0.3">
      <c r="B12" s="76" t="s">
        <v>55</v>
      </c>
      <c r="C12" s="77" t="s">
        <v>163</v>
      </c>
      <c r="D12" s="254" t="str">
        <f>IF(OR('Company Details'!$C$13="General Insurer",'Company Details'!$C$13="General Takaful"),"OK",'Market Risk (Interest Rate)'!E46)</f>
        <v>OK</v>
      </c>
      <c r="E12" s="78"/>
      <c r="G12" s="464"/>
      <c r="H12" s="464"/>
      <c r="I12" s="464"/>
      <c r="J12" s="464"/>
      <c r="K12" s="464"/>
      <c r="L12" s="464"/>
      <c r="M12" s="464"/>
      <c r="N12" s="464"/>
      <c r="O12" s="464"/>
      <c r="P12" s="464"/>
      <c r="Q12" s="464"/>
      <c r="R12" s="464"/>
      <c r="S12" s="462"/>
    </row>
    <row r="13" spans="1:19" ht="40" customHeight="1" x14ac:dyDescent="0.3">
      <c r="B13" s="79"/>
      <c r="C13" s="80" t="s">
        <v>164</v>
      </c>
      <c r="D13" s="255" t="str">
        <f>IF(OR('Company Details'!$C$13="General Insurer",'Company Details'!$C$13="General Takaful"),"OK",'Market Risk (Interest Rate)'!H46)</f>
        <v>OK</v>
      </c>
      <c r="E13" s="81"/>
      <c r="G13" s="464"/>
      <c r="H13" s="464"/>
      <c r="I13" s="464"/>
      <c r="J13" s="464"/>
      <c r="K13" s="464"/>
      <c r="L13" s="464"/>
      <c r="M13" s="464"/>
      <c r="N13" s="464"/>
      <c r="O13" s="464"/>
      <c r="P13" s="464"/>
      <c r="Q13" s="464"/>
      <c r="R13" s="464"/>
      <c r="S13" s="462"/>
    </row>
    <row r="14" spans="1:19" ht="40" customHeight="1" x14ac:dyDescent="0.3">
      <c r="B14" s="73"/>
      <c r="C14" s="80" t="s">
        <v>165</v>
      </c>
      <c r="D14" s="255" t="str">
        <f>IF(OR('Company Details'!$C$13="General Insurer",'Company Details'!$C$13="General Takaful"),"OK",'Market Risk (Interest Rate)'!K46)</f>
        <v>OK</v>
      </c>
      <c r="E14" s="81"/>
      <c r="G14" s="464"/>
      <c r="H14" s="464"/>
      <c r="I14" s="464"/>
      <c r="J14" s="464"/>
      <c r="K14" s="464"/>
      <c r="L14" s="464"/>
      <c r="M14" s="464"/>
      <c r="N14" s="464"/>
      <c r="O14" s="464"/>
      <c r="P14" s="464"/>
      <c r="Q14" s="464"/>
      <c r="R14" s="464"/>
      <c r="S14" s="462"/>
    </row>
    <row r="15" spans="1:19" ht="40" customHeight="1" x14ac:dyDescent="0.3">
      <c r="B15" s="73"/>
      <c r="C15" s="80" t="s">
        <v>166</v>
      </c>
      <c r="D15" s="255" t="str">
        <f>IF(OR('Company Details'!$C$13="General Insurer",'Company Details'!$C$13="General Takaful"),"OK",'Market Risk (Interest Rate)'!E92)</f>
        <v>OK</v>
      </c>
      <c r="E15" s="82"/>
      <c r="G15" s="464"/>
      <c r="H15" s="464"/>
      <c r="I15" s="464"/>
      <c r="J15" s="464"/>
      <c r="K15" s="464"/>
      <c r="L15" s="464"/>
      <c r="M15" s="464"/>
      <c r="N15" s="464"/>
      <c r="O15" s="464"/>
      <c r="P15" s="464"/>
      <c r="Q15" s="464"/>
      <c r="R15" s="464"/>
      <c r="S15" s="462"/>
    </row>
    <row r="16" spans="1:19" ht="40" customHeight="1" x14ac:dyDescent="0.3">
      <c r="B16" s="79"/>
      <c r="C16" s="80" t="s">
        <v>167</v>
      </c>
      <c r="D16" s="255" t="str">
        <f>IF(OR('Company Details'!$C$13="General Insurer",'Company Details'!$C$13="General Takaful"),"OK",'Market Risk (Interest Rate)'!H92)</f>
        <v>OK</v>
      </c>
      <c r="E16" s="81"/>
      <c r="G16" s="464"/>
      <c r="H16" s="464"/>
      <c r="I16" s="464"/>
      <c r="J16" s="464"/>
      <c r="K16" s="464"/>
      <c r="L16" s="464"/>
      <c r="M16" s="464"/>
      <c r="N16" s="464"/>
      <c r="O16" s="464"/>
      <c r="P16" s="464"/>
      <c r="Q16" s="464"/>
      <c r="R16" s="464"/>
      <c r="S16" s="462"/>
    </row>
    <row r="17" spans="2:19" ht="40" customHeight="1" x14ac:dyDescent="0.3">
      <c r="B17" s="79"/>
      <c r="C17" s="80" t="s">
        <v>168</v>
      </c>
      <c r="D17" s="255" t="str">
        <f>IF(OR('Company Details'!$C$13="General Insurer",'Company Details'!$C$13="General Takaful"),"OK",'Market Risk (Interest Rate)'!K92)</f>
        <v>OK</v>
      </c>
      <c r="E17" s="81"/>
      <c r="G17" s="464"/>
      <c r="H17" s="464"/>
      <c r="I17" s="464"/>
      <c r="J17" s="464"/>
      <c r="K17" s="464"/>
      <c r="L17" s="464"/>
      <c r="M17" s="464"/>
      <c r="N17" s="464"/>
      <c r="O17" s="464"/>
      <c r="P17" s="464"/>
      <c r="Q17" s="464"/>
      <c r="R17" s="464"/>
      <c r="S17" s="462"/>
    </row>
    <row r="18" spans="2:19" ht="40" customHeight="1" x14ac:dyDescent="0.3">
      <c r="B18" s="83" t="s">
        <v>85</v>
      </c>
      <c r="C18" s="84" t="s">
        <v>169</v>
      </c>
      <c r="D18" s="255" t="str">
        <f>Assets_1!E253</f>
        <v>OK</v>
      </c>
      <c r="E18" s="85"/>
      <c r="G18" s="464"/>
      <c r="H18" s="464"/>
      <c r="I18" s="464"/>
      <c r="J18" s="464"/>
      <c r="K18" s="464"/>
      <c r="L18" s="464"/>
      <c r="M18" s="464"/>
      <c r="N18" s="464"/>
      <c r="O18" s="464"/>
      <c r="P18" s="464"/>
      <c r="Q18" s="464"/>
      <c r="R18" s="464"/>
      <c r="S18" s="462"/>
    </row>
    <row r="19" spans="2:19" ht="40" customHeight="1" x14ac:dyDescent="0.3">
      <c r="B19" s="83"/>
      <c r="C19" s="84" t="s">
        <v>170</v>
      </c>
      <c r="D19" s="255" t="str">
        <f>Assets_1!F253</f>
        <v>OK</v>
      </c>
      <c r="E19" s="85"/>
      <c r="G19" s="464"/>
      <c r="H19" s="464"/>
      <c r="I19" s="464"/>
      <c r="J19" s="464"/>
      <c r="K19" s="464"/>
      <c r="L19" s="464"/>
      <c r="M19" s="464"/>
      <c r="N19" s="464"/>
      <c r="O19" s="464"/>
      <c r="P19" s="464"/>
      <c r="Q19" s="464"/>
      <c r="R19" s="464"/>
      <c r="S19" s="462"/>
    </row>
    <row r="20" spans="2:19" ht="40" customHeight="1" x14ac:dyDescent="0.3">
      <c r="B20" s="83" t="s">
        <v>87</v>
      </c>
      <c r="C20" s="80" t="s">
        <v>171</v>
      </c>
      <c r="D20" s="255" t="str">
        <f>Assets_2!I16</f>
        <v>OK</v>
      </c>
      <c r="E20" s="86"/>
      <c r="G20" s="464"/>
      <c r="H20" s="464"/>
      <c r="I20" s="464"/>
      <c r="J20" s="464"/>
      <c r="K20" s="464"/>
      <c r="L20" s="464"/>
      <c r="M20" s="464"/>
      <c r="N20" s="464"/>
      <c r="O20" s="464"/>
      <c r="P20" s="464"/>
      <c r="Q20" s="464"/>
      <c r="R20" s="464"/>
      <c r="S20" s="462"/>
    </row>
    <row r="21" spans="2:19" ht="40" customHeight="1" x14ac:dyDescent="0.3">
      <c r="B21" s="83"/>
      <c r="C21" s="80" t="s">
        <v>172</v>
      </c>
      <c r="D21" s="255" t="str">
        <f>Assets_2!I17</f>
        <v>OK</v>
      </c>
      <c r="E21" s="85"/>
      <c r="G21" s="464"/>
      <c r="H21" s="464"/>
      <c r="I21" s="464"/>
      <c r="J21" s="464"/>
      <c r="K21" s="464"/>
      <c r="L21" s="464"/>
      <c r="M21" s="464"/>
      <c r="N21" s="464"/>
      <c r="O21" s="464"/>
      <c r="P21" s="464"/>
      <c r="Q21" s="464"/>
      <c r="R21" s="464"/>
      <c r="S21" s="462"/>
    </row>
    <row r="22" spans="2:19" ht="40" customHeight="1" x14ac:dyDescent="0.3">
      <c r="B22" s="83"/>
      <c r="C22" s="80" t="s">
        <v>173</v>
      </c>
      <c r="D22" s="255" t="str">
        <f>Assets_2!I18</f>
        <v>OK</v>
      </c>
      <c r="E22" s="85"/>
      <c r="G22" s="464"/>
      <c r="H22" s="464"/>
      <c r="I22" s="464"/>
      <c r="J22" s="464"/>
      <c r="K22" s="464"/>
      <c r="L22" s="464"/>
      <c r="M22" s="464"/>
      <c r="N22" s="464"/>
      <c r="O22" s="464"/>
      <c r="P22" s="464"/>
      <c r="Q22" s="464"/>
      <c r="R22" s="464"/>
      <c r="S22" s="462"/>
    </row>
    <row r="23" spans="2:19" ht="40" customHeight="1" x14ac:dyDescent="0.3">
      <c r="B23" s="83"/>
      <c r="C23" s="80" t="s">
        <v>174</v>
      </c>
      <c r="D23" s="255" t="str">
        <f>Assets_2!I28</f>
        <v>OK</v>
      </c>
      <c r="E23" s="85"/>
      <c r="G23" s="464"/>
      <c r="H23" s="464"/>
      <c r="I23" s="464"/>
      <c r="J23" s="464"/>
      <c r="K23" s="464"/>
      <c r="L23" s="464"/>
      <c r="M23" s="464"/>
      <c r="N23" s="464"/>
      <c r="O23" s="464"/>
      <c r="P23" s="464"/>
      <c r="Q23" s="464"/>
      <c r="R23" s="464"/>
      <c r="S23" s="462"/>
    </row>
    <row r="24" spans="2:19" ht="40" customHeight="1" x14ac:dyDescent="0.3">
      <c r="B24" s="83"/>
      <c r="C24" s="80" t="s">
        <v>175</v>
      </c>
      <c r="D24" s="255" t="str">
        <f>Assets_2!I37</f>
        <v>OK</v>
      </c>
      <c r="E24" s="82"/>
      <c r="G24" s="464"/>
      <c r="H24" s="464"/>
      <c r="I24" s="464"/>
      <c r="J24" s="464"/>
      <c r="K24" s="464"/>
      <c r="L24" s="464"/>
      <c r="M24" s="464"/>
      <c r="N24" s="464"/>
      <c r="O24" s="464"/>
      <c r="P24" s="464"/>
      <c r="Q24" s="464"/>
      <c r="R24" s="464"/>
      <c r="S24" s="462"/>
    </row>
    <row r="25" spans="2:19" ht="40" customHeight="1" x14ac:dyDescent="0.3">
      <c r="B25" s="83"/>
      <c r="C25" s="80" t="s">
        <v>176</v>
      </c>
      <c r="D25" s="255" t="str">
        <f>Assets_2!I45</f>
        <v>OK</v>
      </c>
      <c r="E25" s="86"/>
      <c r="G25" s="464"/>
      <c r="H25" s="464"/>
      <c r="I25" s="464"/>
      <c r="J25" s="464"/>
      <c r="K25" s="464"/>
      <c r="L25" s="464"/>
      <c r="M25" s="464"/>
      <c r="N25" s="464"/>
      <c r="O25" s="464"/>
      <c r="P25" s="464"/>
      <c r="Q25" s="464"/>
      <c r="R25" s="464"/>
      <c r="S25" s="462"/>
    </row>
    <row r="26" spans="2:19" ht="40" customHeight="1" x14ac:dyDescent="0.3">
      <c r="B26" s="79"/>
      <c r="C26" s="80" t="s">
        <v>177</v>
      </c>
      <c r="D26" s="255" t="str">
        <f>Assets_2!I47</f>
        <v>OK</v>
      </c>
      <c r="E26" s="81"/>
      <c r="G26" s="464"/>
      <c r="H26" s="464"/>
      <c r="I26" s="464"/>
      <c r="J26" s="464"/>
      <c r="K26" s="464"/>
      <c r="L26" s="464"/>
      <c r="M26" s="464"/>
      <c r="N26" s="464"/>
      <c r="O26" s="464"/>
      <c r="P26" s="464"/>
      <c r="Q26" s="464"/>
      <c r="R26" s="464"/>
      <c r="S26" s="462"/>
    </row>
    <row r="27" spans="2:19" ht="40" customHeight="1" x14ac:dyDescent="0.3">
      <c r="B27" s="83" t="s">
        <v>90</v>
      </c>
      <c r="C27" s="87" t="s">
        <v>178</v>
      </c>
      <c r="D27" s="255" t="str">
        <f>Assets_3!F9</f>
        <v>OK</v>
      </c>
      <c r="E27" s="81"/>
      <c r="G27" s="464"/>
      <c r="H27" s="464"/>
      <c r="I27" s="464"/>
      <c r="J27" s="464"/>
      <c r="K27" s="464"/>
      <c r="L27" s="464"/>
      <c r="M27" s="464"/>
      <c r="N27" s="464"/>
      <c r="O27" s="464"/>
      <c r="P27" s="464"/>
      <c r="Q27" s="464"/>
      <c r="R27" s="464"/>
      <c r="S27" s="462"/>
    </row>
    <row r="28" spans="2:19" ht="40" customHeight="1" x14ac:dyDescent="0.3">
      <c r="B28" s="79"/>
      <c r="C28" s="87" t="s">
        <v>179</v>
      </c>
      <c r="D28" s="255" t="str">
        <f>Assets_3!F10</f>
        <v>OK</v>
      </c>
      <c r="E28" s="81"/>
      <c r="G28" s="464"/>
      <c r="H28" s="464"/>
      <c r="I28" s="464"/>
      <c r="J28" s="464"/>
      <c r="K28" s="464"/>
      <c r="L28" s="464"/>
      <c r="M28" s="464"/>
      <c r="N28" s="464"/>
      <c r="O28" s="464"/>
      <c r="P28" s="464"/>
      <c r="Q28" s="464"/>
      <c r="R28" s="464"/>
      <c r="S28" s="462"/>
    </row>
    <row r="29" spans="2:19" ht="40" customHeight="1" x14ac:dyDescent="0.3">
      <c r="B29" s="79"/>
      <c r="C29" s="87" t="s">
        <v>180</v>
      </c>
      <c r="D29" s="255" t="str">
        <f>Assets_3!F11</f>
        <v>OK</v>
      </c>
      <c r="E29" s="81"/>
      <c r="G29" s="464"/>
      <c r="H29" s="464"/>
      <c r="I29" s="464"/>
      <c r="J29" s="464"/>
      <c r="K29" s="464"/>
      <c r="L29" s="464"/>
      <c r="M29" s="464"/>
      <c r="N29" s="464"/>
      <c r="O29" s="464"/>
      <c r="P29" s="464"/>
      <c r="Q29" s="464"/>
      <c r="R29" s="464"/>
      <c r="S29" s="462"/>
    </row>
    <row r="30" spans="2:19" ht="40" customHeight="1" x14ac:dyDescent="0.3">
      <c r="B30" s="79"/>
      <c r="C30" s="87" t="s">
        <v>181</v>
      </c>
      <c r="D30" s="255" t="str">
        <f>Assets_3!F12</f>
        <v>OK</v>
      </c>
      <c r="E30" s="81"/>
      <c r="G30" s="464"/>
      <c r="H30" s="464"/>
      <c r="I30" s="464"/>
      <c r="J30" s="464"/>
      <c r="K30" s="464"/>
      <c r="L30" s="464"/>
      <c r="M30" s="464"/>
      <c r="N30" s="464"/>
      <c r="O30" s="464"/>
      <c r="P30" s="464"/>
      <c r="Q30" s="464"/>
      <c r="R30" s="464"/>
      <c r="S30" s="462"/>
    </row>
    <row r="31" spans="2:19" ht="40" customHeight="1" x14ac:dyDescent="0.3">
      <c r="B31" s="79"/>
      <c r="C31" s="87" t="s">
        <v>182</v>
      </c>
      <c r="D31" s="255" t="str">
        <f>Assets_3!F13</f>
        <v>OK</v>
      </c>
      <c r="E31" s="81"/>
      <c r="G31" s="464"/>
      <c r="H31" s="464"/>
      <c r="I31" s="464"/>
      <c r="J31" s="464"/>
      <c r="K31" s="464"/>
      <c r="L31" s="464"/>
      <c r="M31" s="464"/>
      <c r="N31" s="464"/>
      <c r="O31" s="464"/>
      <c r="P31" s="464"/>
      <c r="Q31" s="464"/>
      <c r="R31" s="464"/>
      <c r="S31" s="462"/>
    </row>
    <row r="32" spans="2:19" ht="39.65" customHeight="1" x14ac:dyDescent="0.3">
      <c r="B32" s="79"/>
      <c r="C32" s="80" t="s">
        <v>183</v>
      </c>
      <c r="D32" s="255" t="str">
        <f>Assets_3!F16</f>
        <v>OK</v>
      </c>
      <c r="E32" s="81"/>
      <c r="G32" s="464"/>
      <c r="H32" s="464"/>
      <c r="I32" s="464"/>
      <c r="J32" s="464"/>
      <c r="K32" s="464"/>
      <c r="L32" s="464"/>
      <c r="M32" s="464"/>
      <c r="N32" s="464"/>
      <c r="O32" s="464"/>
      <c r="P32" s="464"/>
      <c r="Q32" s="464"/>
      <c r="R32" s="464"/>
      <c r="S32" s="462"/>
    </row>
    <row r="33" spans="2:19" ht="39.65" customHeight="1" x14ac:dyDescent="0.3">
      <c r="B33" s="83"/>
      <c r="C33" s="88" t="s">
        <v>184</v>
      </c>
      <c r="D33" s="255" t="str">
        <f>Assets_3!F17</f>
        <v>OK</v>
      </c>
      <c r="E33" s="85"/>
      <c r="G33" s="464"/>
      <c r="H33" s="464"/>
      <c r="I33" s="464"/>
      <c r="J33" s="464"/>
      <c r="K33" s="464"/>
      <c r="L33" s="464"/>
      <c r="M33" s="464"/>
      <c r="N33" s="464"/>
      <c r="O33" s="464"/>
      <c r="P33" s="464"/>
      <c r="Q33" s="464"/>
      <c r="R33" s="464"/>
      <c r="S33" s="462"/>
    </row>
    <row r="34" spans="2:19" ht="39" customHeight="1" x14ac:dyDescent="0.3">
      <c r="B34" s="89"/>
      <c r="C34" s="90" t="s">
        <v>185</v>
      </c>
      <c r="D34" s="256" t="str">
        <f>Assets_3!F23</f>
        <v>OK</v>
      </c>
      <c r="E34" s="91"/>
      <c r="G34" s="464"/>
      <c r="H34" s="464"/>
      <c r="I34" s="464"/>
      <c r="J34" s="464"/>
      <c r="K34" s="464"/>
      <c r="L34" s="464"/>
      <c r="M34" s="464"/>
      <c r="N34" s="464"/>
      <c r="O34" s="464"/>
      <c r="P34" s="464"/>
      <c r="Q34" s="464"/>
      <c r="R34" s="464"/>
      <c r="S34" s="462"/>
    </row>
  </sheetData>
  <sheetProtection algorithmName="SHA-512" hashValue="/XuSoYm+JpWLeNPYH6vxjLkMc2hhfTQQYtLYK4IqwEgABVXk/e4RPdUbSBi3dBwYt8RRqC6Cnopm+PXmGEuKkg==" saltValue="e+/8ExeZKiD1MGJNZ/KXDg==" spinCount="100000" sheet="1" objects="1" scenarios="1" selectLockedCells="1"/>
  <conditionalFormatting sqref="D9:D34">
    <cfRule type="cellIs" dxfId="93" priority="2" operator="equal">
      <formula>"CHECK"</formula>
    </cfRule>
    <cfRule type="cellIs" dxfId="92" priority="3" operator="equal">
      <formula>"OK"</formula>
    </cfRule>
  </conditionalFormatting>
  <pageMargins left="0" right="0" top="0.5" bottom="0.5" header="0.3" footer="0.3"/>
  <pageSetup scale="90"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86AD105-9068-4034-B796-402E37047677}">
            <xm:f>'Company Details'!$C$12="Conventional Insurer"</xm:f>
            <x14:dxf>
              <font>
                <color theme="1" tint="0.499984740745262"/>
              </font>
              <fill>
                <patternFill>
                  <bgColor theme="1" tint="0.499984740745262"/>
                </patternFill>
              </fill>
              <border>
                <left/>
                <right/>
                <top/>
                <bottom/>
              </border>
            </x14:dxf>
          </x14:cfRule>
          <xm:sqref>B11:E11</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99"/>
  </sheetPr>
  <dimension ref="A1:D21"/>
  <sheetViews>
    <sheetView showGridLines="0" zoomScale="80" zoomScaleNormal="80" workbookViewId="0">
      <selection activeCell="D6" sqref="D6"/>
    </sheetView>
  </sheetViews>
  <sheetFormatPr defaultColWidth="8.81640625" defaultRowHeight="13" x14ac:dyDescent="0.3"/>
  <cols>
    <col min="1" max="1" width="3.453125" style="231" customWidth="1"/>
    <col min="2" max="2" width="8.81640625" style="231"/>
    <col min="3" max="3" width="14.453125" style="231" customWidth="1"/>
    <col min="4" max="4" width="16.54296875" style="231" customWidth="1"/>
    <col min="5" max="16384" width="8.81640625" style="231"/>
  </cols>
  <sheetData>
    <row r="1" spans="1:4" ht="14" x14ac:dyDescent="0.3">
      <c r="A1" s="230" t="s">
        <v>689</v>
      </c>
    </row>
    <row r="2" spans="1:4" x14ac:dyDescent="0.3">
      <c r="B2" s="232"/>
    </row>
    <row r="3" spans="1:4" x14ac:dyDescent="0.3">
      <c r="A3" s="233"/>
      <c r="B3" s="231" t="s">
        <v>690</v>
      </c>
      <c r="D3" s="234">
        <v>0.05</v>
      </c>
    </row>
    <row r="4" spans="1:4" x14ac:dyDescent="0.3">
      <c r="B4" s="231" t="s">
        <v>691</v>
      </c>
      <c r="D4" s="234">
        <v>0.05</v>
      </c>
    </row>
    <row r="5" spans="1:4" x14ac:dyDescent="0.3">
      <c r="B5" s="231" t="s">
        <v>692</v>
      </c>
      <c r="D5" s="235">
        <v>43465</v>
      </c>
    </row>
    <row r="6" spans="1:4" x14ac:dyDescent="0.3">
      <c r="B6" s="231" t="s">
        <v>693</v>
      </c>
      <c r="D6" s="235">
        <v>47026</v>
      </c>
    </row>
    <row r="7" spans="1:4" x14ac:dyDescent="0.3">
      <c r="B7" s="231" t="s">
        <v>694</v>
      </c>
      <c r="D7" s="236">
        <v>2</v>
      </c>
    </row>
    <row r="8" spans="1:4" x14ac:dyDescent="0.3">
      <c r="B8" s="231" t="s">
        <v>381</v>
      </c>
      <c r="D8" s="339">
        <f>MDURATION(D5,D6,D3,D4,D7)</f>
        <v>7.5506787037990168</v>
      </c>
    </row>
    <row r="11" spans="1:4" x14ac:dyDescent="0.3">
      <c r="A11" s="233"/>
    </row>
    <row r="12" spans="1:4" x14ac:dyDescent="0.3">
      <c r="A12" s="233"/>
    </row>
    <row r="13" spans="1:4" x14ac:dyDescent="0.3">
      <c r="A13" s="233"/>
    </row>
    <row r="21" spans="1:1" x14ac:dyDescent="0.3">
      <c r="A21" s="233"/>
    </row>
  </sheetData>
  <sheetProtection algorithmName="SHA-512" hashValue="WFYI1aIABA8BCYc9GE6EwHcfPDyX2icFQBFPmLpZzbWpkrAukPecg46aGRZ9Q5N9O/eIQ9HK8auBmsQQSmaJyw==" saltValue="iWhQApJgQhJOFrlGpq8Enw==" spinCount="100000" sheet="1" objects="1" scenarios="1" selectLockedCells="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8"/>
  <sheetViews>
    <sheetView workbookViewId="0"/>
  </sheetViews>
  <sheetFormatPr defaultRowHeight="12.5" x14ac:dyDescent="0.25"/>
  <cols>
    <col min="1" max="1" width="7.1796875" customWidth="1"/>
    <col min="2" max="2" width="29" bestFit="1" customWidth="1"/>
    <col min="5" max="6" width="11.453125" customWidth="1"/>
  </cols>
  <sheetData>
    <row r="1" spans="1:8" ht="13" x14ac:dyDescent="0.3">
      <c r="A1" s="2" t="s">
        <v>695</v>
      </c>
    </row>
    <row r="3" spans="1:8" ht="13" x14ac:dyDescent="0.3">
      <c r="B3" s="2" t="s">
        <v>673</v>
      </c>
      <c r="C3" s="2" t="s">
        <v>696</v>
      </c>
      <c r="D3" s="1"/>
      <c r="E3" s="1"/>
      <c r="F3" s="1"/>
      <c r="G3" s="1"/>
      <c r="H3" s="1"/>
    </row>
    <row r="4" spans="1:8" x14ac:dyDescent="0.25">
      <c r="B4" s="1" t="s">
        <v>347</v>
      </c>
      <c r="C4" t="s">
        <v>697</v>
      </c>
      <c r="D4" s="1"/>
    </row>
    <row r="5" spans="1:8" x14ac:dyDescent="0.25">
      <c r="B5" s="1" t="s">
        <v>698</v>
      </c>
      <c r="C5" t="s">
        <v>699</v>
      </c>
      <c r="D5" s="1"/>
    </row>
    <row r="6" spans="1:8" x14ac:dyDescent="0.25">
      <c r="C6" t="s">
        <v>700</v>
      </c>
      <c r="D6" s="1"/>
    </row>
    <row r="7" spans="1:8" x14ac:dyDescent="0.25">
      <c r="C7" t="s">
        <v>701</v>
      </c>
    </row>
    <row r="8" spans="1:8" x14ac:dyDescent="0.25">
      <c r="C8" t="s">
        <v>702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B2:F36"/>
  <sheetViews>
    <sheetView showGridLines="0" zoomScale="80" zoomScaleNormal="80" workbookViewId="0">
      <selection activeCell="D16" sqref="D16"/>
    </sheetView>
  </sheetViews>
  <sheetFormatPr defaultColWidth="9.453125" defaultRowHeight="13" x14ac:dyDescent="0.3"/>
  <cols>
    <col min="1" max="1" width="3.54296875" style="9" customWidth="1"/>
    <col min="2" max="2" width="4.453125" style="9" customWidth="1"/>
    <col min="3" max="3" width="109.453125" style="9" customWidth="1"/>
    <col min="4" max="4" width="20" style="9" customWidth="1"/>
    <col min="5" max="5" width="19.81640625" style="9" customWidth="1"/>
    <col min="6" max="16384" width="9.453125" style="9"/>
  </cols>
  <sheetData>
    <row r="2" spans="2:5" x14ac:dyDescent="0.3">
      <c r="B2" s="92" t="s">
        <v>156</v>
      </c>
      <c r="C2" s="93"/>
      <c r="D2" s="93"/>
      <c r="E2" s="93"/>
    </row>
    <row r="3" spans="2:5" x14ac:dyDescent="0.3">
      <c r="B3" s="94" t="s">
        <v>186</v>
      </c>
      <c r="C3" s="93"/>
      <c r="D3" s="93"/>
      <c r="E3" s="93"/>
    </row>
    <row r="4" spans="2:5" x14ac:dyDescent="0.3">
      <c r="B4" s="94"/>
      <c r="C4" s="93"/>
      <c r="D4" s="93"/>
      <c r="E4" s="93"/>
    </row>
    <row r="5" spans="2:5" x14ac:dyDescent="0.3">
      <c r="B5" s="567" t="s">
        <v>187</v>
      </c>
      <c r="C5" s="568"/>
      <c r="D5" s="551" t="str">
        <f>IF('Company Details'!$C$12="Conventional Insurer","Par Fund", IF('Company Details'!$C$12="Takaful Operator","PRF","Par Fund / PRF"))</f>
        <v>Par Fund / PRF</v>
      </c>
      <c r="E5" s="553" t="str">
        <f>IF('Company Details'!$C$12="Conventional Insurer","Others Fund", IF('Company Details'!$C$12="Takaful Operator","SHF","Others Fund / SHF"))</f>
        <v>Others Fund / SHF</v>
      </c>
    </row>
    <row r="6" spans="2:5" x14ac:dyDescent="0.3">
      <c r="B6" s="567"/>
      <c r="C6" s="568"/>
      <c r="D6" s="551"/>
      <c r="E6" s="553"/>
    </row>
    <row r="7" spans="2:5" x14ac:dyDescent="0.3">
      <c r="B7" s="569"/>
      <c r="C7" s="570"/>
      <c r="D7" s="552"/>
      <c r="E7" s="554"/>
    </row>
    <row r="8" spans="2:5" x14ac:dyDescent="0.3">
      <c r="B8" s="565" t="s">
        <v>188</v>
      </c>
      <c r="C8" s="566"/>
      <c r="D8" s="299">
        <f>SUM(D9,D19)-D27+D35</f>
        <v>0</v>
      </c>
      <c r="E8" s="299">
        <f>SUM(E9,E19)-E27</f>
        <v>0</v>
      </c>
    </row>
    <row r="9" spans="2:5" x14ac:dyDescent="0.3">
      <c r="B9" s="555" t="s">
        <v>189</v>
      </c>
      <c r="C9" s="556"/>
      <c r="D9" s="429">
        <f>SUM(D10:D18)</f>
        <v>0</v>
      </c>
      <c r="E9" s="429">
        <f>SUM(E10:E18)</f>
        <v>0</v>
      </c>
    </row>
    <row r="10" spans="2:5" x14ac:dyDescent="0.3">
      <c r="B10" s="559" t="s">
        <v>190</v>
      </c>
      <c r="C10" s="560"/>
      <c r="D10" s="432"/>
      <c r="E10" s="432"/>
    </row>
    <row r="11" spans="2:5" x14ac:dyDescent="0.3">
      <c r="B11" s="559" t="s">
        <v>191</v>
      </c>
      <c r="C11" s="560"/>
      <c r="D11" s="432"/>
      <c r="E11" s="432"/>
    </row>
    <row r="12" spans="2:5" x14ac:dyDescent="0.3">
      <c r="B12" s="559" t="s">
        <v>192</v>
      </c>
      <c r="C12" s="560"/>
      <c r="D12" s="432"/>
      <c r="E12" s="432"/>
    </row>
    <row r="13" spans="2:5" x14ac:dyDescent="0.3">
      <c r="B13" s="559" t="s">
        <v>193</v>
      </c>
      <c r="C13" s="560"/>
      <c r="D13" s="432"/>
      <c r="E13" s="432"/>
    </row>
    <row r="14" spans="2:5" x14ac:dyDescent="0.3">
      <c r="B14" s="559" t="s">
        <v>194</v>
      </c>
      <c r="C14" s="560"/>
      <c r="D14" s="432"/>
      <c r="E14" s="432"/>
    </row>
    <row r="15" spans="2:5" x14ac:dyDescent="0.3">
      <c r="B15" s="559" t="s">
        <v>195</v>
      </c>
      <c r="C15" s="560"/>
      <c r="D15" s="432"/>
      <c r="E15" s="432"/>
    </row>
    <row r="16" spans="2:5" x14ac:dyDescent="0.3">
      <c r="B16" s="559" t="s">
        <v>196</v>
      </c>
      <c r="C16" s="560"/>
      <c r="D16" s="432"/>
      <c r="E16" s="432"/>
    </row>
    <row r="17" spans="2:6" x14ac:dyDescent="0.3">
      <c r="B17" s="559" t="s">
        <v>197</v>
      </c>
      <c r="C17" s="560"/>
      <c r="D17" s="432"/>
      <c r="E17" s="432"/>
    </row>
    <row r="18" spans="2:6" x14ac:dyDescent="0.3">
      <c r="B18" s="561" t="s">
        <v>198</v>
      </c>
      <c r="C18" s="562"/>
      <c r="D18" s="432"/>
      <c r="E18" s="432"/>
    </row>
    <row r="19" spans="2:6" x14ac:dyDescent="0.3">
      <c r="B19" s="555" t="s">
        <v>199</v>
      </c>
      <c r="C19" s="556"/>
      <c r="D19" s="429">
        <f>MIN(SUM(D20:D26),D9)</f>
        <v>0</v>
      </c>
      <c r="E19" s="429">
        <f>MIN(SUM(E20:E26),E9)</f>
        <v>0</v>
      </c>
    </row>
    <row r="20" spans="2:6" x14ac:dyDescent="0.3">
      <c r="B20" s="559" t="s">
        <v>200</v>
      </c>
      <c r="C20" s="560"/>
      <c r="D20" s="432"/>
      <c r="E20" s="432"/>
    </row>
    <row r="21" spans="2:6" x14ac:dyDescent="0.3">
      <c r="B21" s="559" t="s">
        <v>201</v>
      </c>
      <c r="C21" s="560"/>
      <c r="D21" s="432"/>
      <c r="E21" s="432"/>
    </row>
    <row r="22" spans="2:6" x14ac:dyDescent="0.3">
      <c r="B22" s="559" t="s">
        <v>202</v>
      </c>
      <c r="C22" s="560"/>
      <c r="D22" s="432"/>
      <c r="E22" s="432"/>
    </row>
    <row r="23" spans="2:6" x14ac:dyDescent="0.3">
      <c r="B23" s="559" t="s">
        <v>203</v>
      </c>
      <c r="C23" s="560"/>
      <c r="D23" s="432"/>
      <c r="E23" s="432"/>
    </row>
    <row r="24" spans="2:6" x14ac:dyDescent="0.3">
      <c r="B24" s="559" t="s">
        <v>204</v>
      </c>
      <c r="C24" s="560"/>
      <c r="D24" s="432"/>
      <c r="E24" s="432"/>
      <c r="F24" s="12" t="str">
        <f>IF(OR(D24&gt;0.5*D9,E24&gt;0.5*E9),"Subordinated debt should not exceed 50% of Tier 1 Capital","")</f>
        <v/>
      </c>
    </row>
    <row r="25" spans="2:6" x14ac:dyDescent="0.3">
      <c r="B25" s="559" t="s">
        <v>205</v>
      </c>
      <c r="C25" s="560"/>
      <c r="D25" s="432"/>
      <c r="E25" s="432"/>
    </row>
    <row r="26" spans="2:6" x14ac:dyDescent="0.3">
      <c r="B26" s="557" t="s">
        <v>206</v>
      </c>
      <c r="C26" s="558"/>
      <c r="D26" s="432"/>
      <c r="E26" s="262"/>
    </row>
    <row r="27" spans="2:6" x14ac:dyDescent="0.3">
      <c r="B27" s="555" t="s">
        <v>207</v>
      </c>
      <c r="C27" s="556"/>
      <c r="D27" s="430">
        <f>SUM(D28:D34)</f>
        <v>0</v>
      </c>
      <c r="E27" s="430">
        <f>SUM(E28:E34)</f>
        <v>0</v>
      </c>
    </row>
    <row r="28" spans="2:6" x14ac:dyDescent="0.3">
      <c r="B28" s="559" t="s">
        <v>208</v>
      </c>
      <c r="C28" s="560"/>
      <c r="D28" s="431">
        <f>'RI Adjustment'!C6</f>
        <v>0</v>
      </c>
      <c r="E28" s="431">
        <f>'RI Adjustment'!C7</f>
        <v>0</v>
      </c>
    </row>
    <row r="29" spans="2:6" x14ac:dyDescent="0.3">
      <c r="B29" s="559" t="s">
        <v>209</v>
      </c>
      <c r="C29" s="560"/>
      <c r="D29" s="432"/>
      <c r="E29" s="432"/>
    </row>
    <row r="30" spans="2:6" x14ac:dyDescent="0.3">
      <c r="B30" s="559" t="s">
        <v>210</v>
      </c>
      <c r="C30" s="560"/>
      <c r="D30" s="432"/>
      <c r="E30" s="432"/>
    </row>
    <row r="31" spans="2:6" x14ac:dyDescent="0.3">
      <c r="B31" s="559" t="s">
        <v>211</v>
      </c>
      <c r="C31" s="560"/>
      <c r="D31" s="262"/>
      <c r="E31" s="432"/>
    </row>
    <row r="32" spans="2:6" x14ac:dyDescent="0.3">
      <c r="B32" s="559" t="s">
        <v>212</v>
      </c>
      <c r="C32" s="560"/>
      <c r="D32" s="432"/>
      <c r="E32" s="432"/>
    </row>
    <row r="33" spans="2:5" x14ac:dyDescent="0.3">
      <c r="B33" s="559" t="s">
        <v>213</v>
      </c>
      <c r="C33" s="560"/>
      <c r="D33" s="433"/>
      <c r="E33" s="433"/>
    </row>
    <row r="34" spans="2:5" x14ac:dyDescent="0.3">
      <c r="B34" s="563" t="s">
        <v>214</v>
      </c>
      <c r="C34" s="564"/>
      <c r="D34" s="434"/>
      <c r="E34" s="434"/>
    </row>
    <row r="35" spans="2:5" x14ac:dyDescent="0.3">
      <c r="B35" s="555" t="s">
        <v>215</v>
      </c>
      <c r="C35" s="556"/>
      <c r="D35" s="429">
        <f>D36</f>
        <v>0</v>
      </c>
      <c r="E35" s="263"/>
    </row>
    <row r="36" spans="2:5" x14ac:dyDescent="0.3">
      <c r="B36" s="557" t="s">
        <v>216</v>
      </c>
      <c r="C36" s="558"/>
      <c r="D36" s="431">
        <f>IF('Company Details'!$C$13="Life Insurer",'Non-Guaranteed Benefits'!C6,0)</f>
        <v>0</v>
      </c>
      <c r="E36" s="263"/>
    </row>
  </sheetData>
  <sheetProtection algorithmName="SHA-512" hashValue="eaBx062BMkoB6EZcUQP66a0UGUIZ6SSm213Dov2evkzOSqJ0d9THT1iQenqU8jLigSCTB+zNjVE190sjKCd0Zg==" saltValue="NVCqi4Ympo1ajlU9QrVi8Q==" spinCount="100000" sheet="1" objects="1" scenarios="1" selectLockedCells="1"/>
  <protectedRanges>
    <protectedRange algorithmName="SHA-512" hashValue="bK9noeVRKeBg5bU56A27TZ/+6+54QTJPm7i5LTmIV8tyhbtA5A4/bhS/rq+ico6CGQeIlp64Wk91wJiY7ErYhg==" saltValue="hzV5tI1X0t8mQpCAnvGCIQ==" spinCount="100000" sqref="D31 D10:E18 E35:E36 D20:E26" name="Tier 1 Capital_1"/>
  </protectedRanges>
  <mergeCells count="32">
    <mergeCell ref="B33:C33"/>
    <mergeCell ref="B19:C19"/>
    <mergeCell ref="B8:C8"/>
    <mergeCell ref="B5:C7"/>
    <mergeCell ref="B30:C30"/>
    <mergeCell ref="B32:C32"/>
    <mergeCell ref="B25:C25"/>
    <mergeCell ref="B31:C31"/>
    <mergeCell ref="B29:C29"/>
    <mergeCell ref="B28:C28"/>
    <mergeCell ref="B26:C26"/>
    <mergeCell ref="B27:C27"/>
    <mergeCell ref="B21:C21"/>
    <mergeCell ref="B22:C22"/>
    <mergeCell ref="B23:C23"/>
    <mergeCell ref="B24:C24"/>
    <mergeCell ref="D5:D7"/>
    <mergeCell ref="E5:E7"/>
    <mergeCell ref="B35:C35"/>
    <mergeCell ref="B36:C36"/>
    <mergeCell ref="B20:C20"/>
    <mergeCell ref="B9:C9"/>
    <mergeCell ref="B10:C10"/>
    <mergeCell ref="B11:C11"/>
    <mergeCell ref="B12:C12"/>
    <mergeCell ref="B13:C13"/>
    <mergeCell ref="B14:C14"/>
    <mergeCell ref="B15:C15"/>
    <mergeCell ref="B16:C16"/>
    <mergeCell ref="B17:C17"/>
    <mergeCell ref="B18:C18"/>
    <mergeCell ref="B34:C34"/>
  </mergeCells>
  <pageMargins left="0.7" right="0.7" top="0.75" bottom="0.75" header="0.3" footer="0.3"/>
  <pageSetup paperSize="9" scale="85"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3" id="{AAEAD199-36CD-4618-8E72-65EFD9B74798}">
            <xm:f>'Company Details'!$C$13="General Insurer"</xm:f>
            <x14:dxf>
              <font>
                <color theme="1"/>
              </font>
              <fill>
                <patternFill>
                  <bgColor theme="1"/>
                </patternFill>
              </fill>
              <border>
                <left style="thin">
                  <color auto="1"/>
                </left>
                <right style="thin">
                  <color auto="1"/>
                </right>
                <top style="thin">
                  <color auto="1"/>
                </top>
                <bottom style="thin">
                  <color auto="1"/>
                </bottom>
                <vertical/>
                <horizontal/>
              </border>
            </x14:dxf>
          </x14:cfRule>
          <xm:sqref>D5</xm:sqref>
        </x14:conditionalFormatting>
        <x14:conditionalFormatting xmlns:xm="http://schemas.microsoft.com/office/excel/2006/main">
          <x14:cfRule type="expression" priority="3" id="{CB9A12B5-2F60-4AC0-9E1B-364141E28368}">
            <xm:f>'Company Details'!$C$13="General Insurer"</xm:f>
            <x14:dxf>
              <font>
                <color theme="1"/>
              </font>
              <fill>
                <patternFill>
                  <bgColor theme="1"/>
                </patternFill>
              </fill>
              <border>
                <left style="thin">
                  <color auto="1"/>
                </left>
                <right style="thin">
                  <color auto="1"/>
                </right>
                <top style="thin">
                  <color auto="1"/>
                </top>
                <bottom style="thin">
                  <color auto="1"/>
                </bottom>
                <vertical/>
                <horizontal/>
              </border>
            </x14:dxf>
          </x14:cfRule>
          <xm:sqref>D8:D36</xm:sqref>
        </x14:conditionalFormatting>
        <x14:conditionalFormatting xmlns:xm="http://schemas.microsoft.com/office/excel/2006/main">
          <x14:cfRule type="expression" priority="2" id="{1A94372D-B9E6-4537-957C-B30FF0E0D6D5}">
            <xm:f>'Company Details'!$C$12="Conventional Insurer"</xm:f>
            <x14:dxf>
              <fill>
                <patternFill>
                  <bgColor theme="1"/>
                </patternFill>
              </fill>
            </x14:dxf>
          </x14:cfRule>
          <xm:sqref>D26 E31</xm:sqref>
        </x14:conditionalFormatting>
        <x14:conditionalFormatting xmlns:xm="http://schemas.microsoft.com/office/excel/2006/main">
          <x14:cfRule type="expression" priority="1" id="{94EBC6AE-F21E-4F50-8DA8-7DAAB5EE5965}">
            <xm:f>'Company Details'!$C$12="Takaful Operator"</xm:f>
            <x14:dxf>
              <fill>
                <patternFill>
                  <bgColor theme="1"/>
                </patternFill>
              </fill>
            </x14:dxf>
          </x14:cfRule>
          <xm:sqref>D35:D36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B2:E28"/>
  <sheetViews>
    <sheetView showGridLines="0" zoomScale="80" zoomScaleNormal="80" workbookViewId="0">
      <selection activeCell="H13" sqref="H13"/>
    </sheetView>
  </sheetViews>
  <sheetFormatPr defaultColWidth="9.453125" defaultRowHeight="13" x14ac:dyDescent="0.3"/>
  <cols>
    <col min="1" max="1" width="3.54296875" style="9" customWidth="1"/>
    <col min="2" max="2" width="4.453125" style="9" customWidth="1"/>
    <col min="3" max="3" width="99.54296875" style="9" customWidth="1"/>
    <col min="4" max="6" width="20.54296875" style="9" customWidth="1"/>
    <col min="7" max="16384" width="9.453125" style="9"/>
  </cols>
  <sheetData>
    <row r="2" spans="2:5" ht="14" x14ac:dyDescent="0.3">
      <c r="B2" s="95" t="s">
        <v>156</v>
      </c>
      <c r="C2" s="93"/>
      <c r="D2" s="93"/>
      <c r="E2" s="93"/>
    </row>
    <row r="3" spans="2:5" x14ac:dyDescent="0.3">
      <c r="B3" s="94" t="s">
        <v>217</v>
      </c>
      <c r="C3" s="93"/>
      <c r="D3" s="93"/>
      <c r="E3" s="93"/>
    </row>
    <row r="4" spans="2:5" x14ac:dyDescent="0.3">
      <c r="B4" s="94"/>
      <c r="C4" s="93"/>
      <c r="D4" s="93"/>
      <c r="E4" s="93"/>
    </row>
    <row r="5" spans="2:5" x14ac:dyDescent="0.3">
      <c r="B5" s="567" t="s">
        <v>218</v>
      </c>
      <c r="C5" s="568"/>
      <c r="D5" s="571" t="str">
        <f>IF('Company Details'!$C$12="Conventional Insurer","Par Fund", IF('Company Details'!$C$12="Takaful Operator","PRF","Par Fund / PRF"))</f>
        <v>Par Fund / PRF</v>
      </c>
      <c r="E5" s="571" t="str">
        <f>IF('Company Details'!$C$12="Conventional Insurer","Others Fund", IF('Company Details'!$C$12="Takaful Operator","SHF","Others Fund / SHF"))</f>
        <v>Others Fund / SHF</v>
      </c>
    </row>
    <row r="6" spans="2:5" x14ac:dyDescent="0.3">
      <c r="B6" s="569"/>
      <c r="C6" s="570"/>
      <c r="D6" s="572"/>
      <c r="E6" s="572"/>
    </row>
    <row r="7" spans="2:5" x14ac:dyDescent="0.3">
      <c r="B7" s="565" t="s">
        <v>219</v>
      </c>
      <c r="C7" s="566"/>
      <c r="D7" s="426">
        <f>POWER(POWER(SUM(D11,D16),2)+POWER(D8,2),0.5)+D19</f>
        <v>0</v>
      </c>
      <c r="E7" s="426">
        <f>POWER(POWER(SUM(E11,E16),2)+POWER(E8,2),0.5)+E19</f>
        <v>0</v>
      </c>
    </row>
    <row r="8" spans="2:5" x14ac:dyDescent="0.3">
      <c r="B8" s="411" t="s">
        <v>220</v>
      </c>
      <c r="C8" s="412" t="s">
        <v>221</v>
      </c>
      <c r="D8" s="427">
        <f>SUM(D9:D10)</f>
        <v>0</v>
      </c>
      <c r="E8" s="427">
        <f>SUM(E9:E10)</f>
        <v>0</v>
      </c>
    </row>
    <row r="9" spans="2:5" x14ac:dyDescent="0.3">
      <c r="B9" s="96"/>
      <c r="C9" s="97" t="s">
        <v>222</v>
      </c>
      <c r="D9" s="424">
        <f>'Insurance Risk (Life)'!$C$6</f>
        <v>0</v>
      </c>
      <c r="E9" s="424">
        <f>'Insurance Risk (Life)'!$C$7</f>
        <v>0</v>
      </c>
    </row>
    <row r="10" spans="2:5" x14ac:dyDescent="0.3">
      <c r="B10" s="96"/>
      <c r="C10" s="98" t="s">
        <v>223</v>
      </c>
      <c r="D10" s="424">
        <f>IF('Company Details'!$C$12="Takaful Operator",'Insurance Risk (General)'!$C$6,0)</f>
        <v>0</v>
      </c>
      <c r="E10" s="424">
        <f>IF('Company Details'!$C$12="Takaful Operator",'Insurance Risk (General)'!$C$7,'Insurance Risk (General)'!$C$6)</f>
        <v>0</v>
      </c>
    </row>
    <row r="11" spans="2:5" x14ac:dyDescent="0.3">
      <c r="B11" s="411" t="s">
        <v>224</v>
      </c>
      <c r="C11" s="412" t="s">
        <v>225</v>
      </c>
      <c r="D11" s="427">
        <f>SUM(D12:D15)</f>
        <v>0</v>
      </c>
      <c r="E11" s="427">
        <f>SUM(E12:E15)</f>
        <v>0</v>
      </c>
    </row>
    <row r="12" spans="2:5" x14ac:dyDescent="0.3">
      <c r="B12" s="99"/>
      <c r="C12" s="100" t="s">
        <v>226</v>
      </c>
      <c r="D12" s="409">
        <f>IF(OR('Company Details'!C13="General Takaful",'Company Details'!C13="General Insurer"),'Market Risk (Interest Rate_MD)'!C6,'Market Risk (Interest Rate)'!C6)</f>
        <v>0</v>
      </c>
      <c r="E12" s="409">
        <f>IF(OR('Company Details'!C13="General Takaful",'Company Details'!C13="General Insurer"),'Market Risk (Interest Rate_MD)'!C7,'Market Risk (Interest Rate)'!C7)</f>
        <v>0</v>
      </c>
    </row>
    <row r="13" spans="2:5" x14ac:dyDescent="0.3">
      <c r="B13" s="101"/>
      <c r="C13" s="102" t="s">
        <v>227</v>
      </c>
      <c r="D13" s="424">
        <f>'Market Risk (Equity)'!C6</f>
        <v>0</v>
      </c>
      <c r="E13" s="424">
        <f>'Market Risk (Equity)'!C7</f>
        <v>0</v>
      </c>
    </row>
    <row r="14" spans="2:5" x14ac:dyDescent="0.3">
      <c r="B14" s="101"/>
      <c r="C14" s="102" t="s">
        <v>228</v>
      </c>
      <c r="D14" s="424">
        <f>'Market Risk (Property)'!C6</f>
        <v>0</v>
      </c>
      <c r="E14" s="424">
        <f>'Market Risk (Property)'!C7</f>
        <v>0</v>
      </c>
    </row>
    <row r="15" spans="2:5" x14ac:dyDescent="0.3">
      <c r="B15" s="101"/>
      <c r="C15" s="102" t="s">
        <v>229</v>
      </c>
      <c r="D15" s="425">
        <f>'Market Risk (Currency)'!C6</f>
        <v>0</v>
      </c>
      <c r="E15" s="425">
        <f>'Market Risk (Currency)'!C7</f>
        <v>0</v>
      </c>
    </row>
    <row r="16" spans="2:5" x14ac:dyDescent="0.3">
      <c r="B16" s="411" t="s">
        <v>230</v>
      </c>
      <c r="C16" s="414" t="s">
        <v>231</v>
      </c>
      <c r="D16" s="428">
        <f>SUM(D17:D18)</f>
        <v>0</v>
      </c>
      <c r="E16" s="428">
        <f>SUM(E17:E18)</f>
        <v>0</v>
      </c>
    </row>
    <row r="17" spans="2:5" x14ac:dyDescent="0.3">
      <c r="B17" s="103"/>
      <c r="C17" s="97" t="s">
        <v>70</v>
      </c>
      <c r="D17" s="424">
        <f>'Credit Spread Risk'!C6</f>
        <v>0</v>
      </c>
      <c r="E17" s="424">
        <f>'Credit Spread Risk'!C7</f>
        <v>0</v>
      </c>
    </row>
    <row r="18" spans="2:5" x14ac:dyDescent="0.3">
      <c r="B18" s="104"/>
      <c r="C18" s="98" t="s">
        <v>232</v>
      </c>
      <c r="D18" s="424">
        <f>'Counterparty Default Risk'!C6</f>
        <v>0</v>
      </c>
      <c r="E18" s="424">
        <f>'Counterparty Default Risk'!C7</f>
        <v>0</v>
      </c>
    </row>
    <row r="19" spans="2:5" x14ac:dyDescent="0.3">
      <c r="B19" s="411" t="s">
        <v>233</v>
      </c>
      <c r="C19" s="414" t="s">
        <v>234</v>
      </c>
      <c r="D19" s="428">
        <f>D20</f>
        <v>0</v>
      </c>
      <c r="E19" s="428">
        <f>E20</f>
        <v>0</v>
      </c>
    </row>
    <row r="20" spans="2:5" x14ac:dyDescent="0.3">
      <c r="B20" s="105"/>
      <c r="C20" s="106" t="s">
        <v>77</v>
      </c>
      <c r="D20" s="305">
        <f>'Operational Risk'!C6</f>
        <v>0</v>
      </c>
      <c r="E20" s="305">
        <f>'Operational Risk'!C7</f>
        <v>0</v>
      </c>
    </row>
    <row r="21" spans="2:5" x14ac:dyDescent="0.3">
      <c r="B21" s="107"/>
      <c r="C21" s="107"/>
      <c r="D21" s="108"/>
      <c r="E21" s="93"/>
    </row>
    <row r="22" spans="2:5" x14ac:dyDescent="0.3">
      <c r="B22" s="107"/>
      <c r="C22" s="107"/>
      <c r="D22" s="108"/>
      <c r="E22" s="93"/>
    </row>
    <row r="23" spans="2:5" x14ac:dyDescent="0.3">
      <c r="B23" s="567" t="s">
        <v>235</v>
      </c>
      <c r="C23" s="573"/>
      <c r="D23" s="551" t="str">
        <f>IF('Company Details'!$C$12="Conventional Insurer","Par Fund", IF('Company Details'!$C$12="Takaful Operator","PRF","Par Fund / PRF"))</f>
        <v>Par Fund / PRF</v>
      </c>
      <c r="E23" s="575" t="str">
        <f>IF('Company Details'!$C$12="Conventional Insurer","Others Fund", IF('Company Details'!$C$12="Takaful Operator","SHF","Others Fund / SHF"))</f>
        <v>Others Fund / SHF</v>
      </c>
    </row>
    <row r="24" spans="2:5" ht="12.75" customHeight="1" x14ac:dyDescent="0.3">
      <c r="B24" s="567"/>
      <c r="C24" s="573"/>
      <c r="D24" s="551"/>
      <c r="E24" s="575"/>
    </row>
    <row r="25" spans="2:5" ht="12.75" customHeight="1" x14ac:dyDescent="0.3">
      <c r="B25" s="569"/>
      <c r="C25" s="574"/>
      <c r="D25" s="552"/>
      <c r="E25" s="576"/>
    </row>
    <row r="26" spans="2:5" ht="12.75" customHeight="1" x14ac:dyDescent="0.3">
      <c r="B26" s="266" t="s">
        <v>188</v>
      </c>
      <c r="C26" s="264"/>
      <c r="D26" s="422">
        <f>TCA!D8</f>
        <v>0</v>
      </c>
      <c r="E26" s="422">
        <f>TCA!E8</f>
        <v>0</v>
      </c>
    </row>
    <row r="27" spans="2:5" ht="12.75" customHeight="1" x14ac:dyDescent="0.3">
      <c r="B27" s="266" t="s">
        <v>219</v>
      </c>
      <c r="C27" s="264"/>
      <c r="D27" s="422">
        <f>D7</f>
        <v>0</v>
      </c>
      <c r="E27" s="422">
        <f>E7</f>
        <v>0</v>
      </c>
    </row>
    <row r="28" spans="2:5" ht="12.75" customHeight="1" x14ac:dyDescent="0.3">
      <c r="B28" s="266" t="s">
        <v>235</v>
      </c>
      <c r="C28" s="265"/>
      <c r="D28" s="423" t="str">
        <f>IFERROR(D26/D27,"N/A")</f>
        <v>N/A</v>
      </c>
      <c r="E28" s="423" t="str">
        <f>IFERROR(E26/E27,"N/A")</f>
        <v>N/A</v>
      </c>
    </row>
  </sheetData>
  <sheetProtection algorithmName="SHA-512" hashValue="Ur8uy2Pu6hGbmf/n37P8bYGAzSZ5DJOzb3ut1YA3qX+dB45h89xf62xuzkNa4HceOAYYu+CAzvwWgDV3YrQAMA==" saltValue="qio4ncjwot+oqbeRq+21Hw==" spinCount="100000" sheet="1" objects="1" scenarios="1" selectLockedCells="1"/>
  <mergeCells count="7">
    <mergeCell ref="B5:C6"/>
    <mergeCell ref="D5:D6"/>
    <mergeCell ref="E5:E6"/>
    <mergeCell ref="B7:C7"/>
    <mergeCell ref="B23:C25"/>
    <mergeCell ref="D23:D25"/>
    <mergeCell ref="E23:E25"/>
  </mergeCells>
  <pageMargins left="0.7" right="0.7" top="0.75" bottom="0.75" header="0.3" footer="0.3"/>
  <pageSetup paperSize="9" scale="9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409D842-6D67-4258-8A60-A3A081ADD56E}">
            <xm:f>'Company Details'!$C$13="General Insurer"</xm:f>
            <x14:dxf>
              <font>
                <color theme="1"/>
              </font>
              <fill>
                <patternFill>
                  <bgColor theme="1"/>
                </patternFill>
              </fill>
              <border>
                <left style="thin">
                  <color auto="1"/>
                </left>
                <right style="thin">
                  <color auto="1"/>
                </right>
                <top style="thin">
                  <color auto="1"/>
                </top>
                <bottom style="thin">
                  <color auto="1"/>
                </bottom>
                <vertical/>
                <horizontal/>
              </border>
            </x14:dxf>
          </x14:cfRule>
          <xm:sqref>D5:D20</xm:sqref>
        </x14:conditionalFormatting>
        <x14:conditionalFormatting xmlns:xm="http://schemas.microsoft.com/office/excel/2006/main">
          <x14:cfRule type="expression" priority="2" id="{BCA65CE4-0506-49B1-8153-D406973A1584}">
            <xm:f>'Company Details'!$C$13="General Insurer"</xm:f>
            <x14:dxf>
              <font>
                <color theme="1"/>
              </font>
              <fill>
                <patternFill>
                  <bgColor theme="1"/>
                </patternFill>
              </fill>
              <border>
                <left style="thin">
                  <color auto="1"/>
                </left>
                <right style="thin">
                  <color auto="1"/>
                </right>
                <top style="thin">
                  <color auto="1"/>
                </top>
                <bottom style="thin">
                  <color auto="1"/>
                </bottom>
                <vertical/>
                <horizontal/>
              </border>
            </x14:dxf>
          </x14:cfRule>
          <xm:sqref>D23 D26:D28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B2:D32"/>
  <sheetViews>
    <sheetView showGridLines="0" zoomScale="80" zoomScaleNormal="80" workbookViewId="0">
      <selection activeCell="J13" sqref="J13"/>
    </sheetView>
  </sheetViews>
  <sheetFormatPr defaultColWidth="9.453125" defaultRowHeight="13" x14ac:dyDescent="0.3"/>
  <cols>
    <col min="1" max="1" width="3.54296875" style="9" customWidth="1"/>
    <col min="2" max="2" width="4.453125" style="9" customWidth="1"/>
    <col min="3" max="3" width="99.54296875" style="9" customWidth="1"/>
    <col min="4" max="4" width="20.54296875" style="9" customWidth="1"/>
    <col min="5" max="5" width="13.54296875" style="9" customWidth="1"/>
    <col min="6" max="6" width="12.54296875" style="9" customWidth="1"/>
    <col min="7" max="16384" width="9.453125" style="9"/>
  </cols>
  <sheetData>
    <row r="2" spans="2:4" ht="14" x14ac:dyDescent="0.3">
      <c r="B2" s="95" t="s">
        <v>156</v>
      </c>
      <c r="C2" s="93"/>
      <c r="D2" s="93"/>
    </row>
    <row r="3" spans="2:4" x14ac:dyDescent="0.3">
      <c r="B3" s="94" t="s">
        <v>236</v>
      </c>
      <c r="C3" s="93"/>
      <c r="D3" s="93"/>
    </row>
    <row r="4" spans="2:4" x14ac:dyDescent="0.3">
      <c r="B4" s="93"/>
      <c r="C4" s="93"/>
      <c r="D4" s="93"/>
    </row>
    <row r="5" spans="2:4" x14ac:dyDescent="0.3">
      <c r="B5" s="577" t="s">
        <v>218</v>
      </c>
      <c r="C5" s="578"/>
      <c r="D5" s="571"/>
    </row>
    <row r="6" spans="2:4" x14ac:dyDescent="0.3">
      <c r="B6" s="579"/>
      <c r="C6" s="580"/>
      <c r="D6" s="581"/>
    </row>
    <row r="7" spans="2:4" x14ac:dyDescent="0.3">
      <c r="B7" s="565" t="s">
        <v>219</v>
      </c>
      <c r="C7" s="566"/>
      <c r="D7" s="426">
        <f>SUM(FSR!D7:E7)</f>
        <v>0</v>
      </c>
    </row>
    <row r="8" spans="2:4" x14ac:dyDescent="0.3">
      <c r="B8" s="411" t="s">
        <v>220</v>
      </c>
      <c r="C8" s="412" t="s">
        <v>221</v>
      </c>
      <c r="D8" s="413">
        <f>SUM(D9:D10)</f>
        <v>0</v>
      </c>
    </row>
    <row r="9" spans="2:4" x14ac:dyDescent="0.3">
      <c r="B9" s="96"/>
      <c r="C9" s="97" t="s">
        <v>222</v>
      </c>
      <c r="D9" s="409">
        <f>SUM(FSR!D9:E9)</f>
        <v>0</v>
      </c>
    </row>
    <row r="10" spans="2:4" x14ac:dyDescent="0.3">
      <c r="B10" s="96"/>
      <c r="C10" s="98" t="s">
        <v>223</v>
      </c>
      <c r="D10" s="409">
        <f>SUM(FSR!D10:E10)</f>
        <v>0</v>
      </c>
    </row>
    <row r="11" spans="2:4" x14ac:dyDescent="0.3">
      <c r="B11" s="411" t="s">
        <v>224</v>
      </c>
      <c r="C11" s="412" t="s">
        <v>225</v>
      </c>
      <c r="D11" s="413">
        <f>SUM(D12:D15)</f>
        <v>0</v>
      </c>
    </row>
    <row r="12" spans="2:4" x14ac:dyDescent="0.3">
      <c r="B12" s="99"/>
      <c r="C12" s="100" t="s">
        <v>226</v>
      </c>
      <c r="D12" s="409">
        <f>SUM(FSR!D12:E12)</f>
        <v>0</v>
      </c>
    </row>
    <row r="13" spans="2:4" x14ac:dyDescent="0.3">
      <c r="B13" s="101"/>
      <c r="C13" s="102" t="s">
        <v>227</v>
      </c>
      <c r="D13" s="409">
        <f>SUM(FSR!D13:E13)</f>
        <v>0</v>
      </c>
    </row>
    <row r="14" spans="2:4" x14ac:dyDescent="0.3">
      <c r="B14" s="101"/>
      <c r="C14" s="102" t="s">
        <v>228</v>
      </c>
      <c r="D14" s="409">
        <f>SUM(FSR!D14:E14)</f>
        <v>0</v>
      </c>
    </row>
    <row r="15" spans="2:4" x14ac:dyDescent="0.3">
      <c r="B15" s="101"/>
      <c r="C15" s="102" t="s">
        <v>229</v>
      </c>
      <c r="D15" s="409">
        <f>SUM(FSR!D15:E15)</f>
        <v>0</v>
      </c>
    </row>
    <row r="16" spans="2:4" x14ac:dyDescent="0.3">
      <c r="B16" s="411" t="s">
        <v>230</v>
      </c>
      <c r="C16" s="414" t="s">
        <v>231</v>
      </c>
      <c r="D16" s="415">
        <f>SUM(D17:D18)</f>
        <v>0</v>
      </c>
    </row>
    <row r="17" spans="2:4" x14ac:dyDescent="0.3">
      <c r="B17" s="103"/>
      <c r="C17" s="97" t="s">
        <v>70</v>
      </c>
      <c r="D17" s="409">
        <f>SUM(FSR!D17:E17)</f>
        <v>0</v>
      </c>
    </row>
    <row r="18" spans="2:4" x14ac:dyDescent="0.3">
      <c r="B18" s="104"/>
      <c r="C18" s="98" t="s">
        <v>232</v>
      </c>
      <c r="D18" s="409">
        <f>SUM(FSR!D18:E18)</f>
        <v>0</v>
      </c>
    </row>
    <row r="19" spans="2:4" x14ac:dyDescent="0.3">
      <c r="B19" s="411" t="s">
        <v>233</v>
      </c>
      <c r="C19" s="414" t="s">
        <v>234</v>
      </c>
      <c r="D19" s="415">
        <f>D20</f>
        <v>0</v>
      </c>
    </row>
    <row r="20" spans="2:4" x14ac:dyDescent="0.3">
      <c r="B20" s="105"/>
      <c r="C20" s="106" t="s">
        <v>77</v>
      </c>
      <c r="D20" s="410">
        <f>SUM(FSR!D20:E20)</f>
        <v>0</v>
      </c>
    </row>
    <row r="21" spans="2:4" x14ac:dyDescent="0.3">
      <c r="B21" s="107"/>
      <c r="C21" s="107"/>
      <c r="D21" s="93"/>
    </row>
    <row r="22" spans="2:4" x14ac:dyDescent="0.3">
      <c r="B22" s="107"/>
      <c r="C22" s="107"/>
      <c r="D22" s="108"/>
    </row>
    <row r="23" spans="2:4" ht="12.75" customHeight="1" x14ac:dyDescent="0.3">
      <c r="B23" s="577" t="s">
        <v>237</v>
      </c>
      <c r="C23" s="578"/>
      <c r="D23" s="581"/>
    </row>
    <row r="24" spans="2:4" ht="12.75" customHeight="1" x14ac:dyDescent="0.3">
      <c r="B24" s="579"/>
      <c r="C24" s="580"/>
      <c r="D24" s="572"/>
    </row>
    <row r="25" spans="2:4" ht="12.75" customHeight="1" x14ac:dyDescent="0.3">
      <c r="B25" s="417" t="s">
        <v>188</v>
      </c>
      <c r="C25" s="418"/>
      <c r="D25" s="419">
        <f>D26+D27-D28+D29-D30</f>
        <v>0</v>
      </c>
    </row>
    <row r="26" spans="2:4" ht="12.75" customHeight="1" x14ac:dyDescent="0.3">
      <c r="B26" s="109"/>
      <c r="C26" s="110" t="s">
        <v>189</v>
      </c>
      <c r="D26" s="421">
        <f>TCA!D9+TCA!E9</f>
        <v>0</v>
      </c>
    </row>
    <row r="27" spans="2:4" ht="12.75" customHeight="1" x14ac:dyDescent="0.3">
      <c r="B27" s="111"/>
      <c r="C27" s="112" t="s">
        <v>199</v>
      </c>
      <c r="D27" s="421">
        <f>TCA!D19+TCA!E19</f>
        <v>0</v>
      </c>
    </row>
    <row r="28" spans="2:4" ht="12.75" customHeight="1" x14ac:dyDescent="0.3">
      <c r="B28" s="111"/>
      <c r="C28" s="112" t="s">
        <v>238</v>
      </c>
      <c r="D28" s="421">
        <f>TCA!D27+TCA!E27</f>
        <v>0</v>
      </c>
    </row>
    <row r="29" spans="2:4" ht="12.75" customHeight="1" x14ac:dyDescent="0.3">
      <c r="B29" s="111"/>
      <c r="C29" s="112" t="s">
        <v>216</v>
      </c>
      <c r="D29" s="421">
        <f>TCA!D35</f>
        <v>0</v>
      </c>
    </row>
    <row r="30" spans="2:4" ht="12.75" customHeight="1" x14ac:dyDescent="0.3">
      <c r="B30" s="113"/>
      <c r="C30" s="114" t="s">
        <v>239</v>
      </c>
      <c r="D30" s="421">
        <f>IF(AND('Company Details'!$C$12="Conventional Insurer",FSR!D28&gt;FSR!E28),(FSR!E26+FSR!D26)-FSR!E28*D31,0)</f>
        <v>0</v>
      </c>
    </row>
    <row r="31" spans="2:4" ht="12.75" customHeight="1" x14ac:dyDescent="0.3">
      <c r="B31" s="417" t="s">
        <v>219</v>
      </c>
      <c r="C31" s="418"/>
      <c r="D31" s="419">
        <f>FSR!D27+FSR!E27</f>
        <v>0</v>
      </c>
    </row>
    <row r="32" spans="2:4" ht="12.75" customHeight="1" x14ac:dyDescent="0.3">
      <c r="B32" s="416" t="s">
        <v>237</v>
      </c>
      <c r="C32" s="420"/>
      <c r="D32" s="267" t="str">
        <f>IFERROR(D25/D31,"N/A")</f>
        <v>N/A</v>
      </c>
    </row>
  </sheetData>
  <sheetProtection algorithmName="SHA-512" hashValue="R2omeds/Zj6ArD3wgUD7ARweQxRy0mkpzRd578NhLPGfJuiOUU9LX34LM6yYlGjaAUIMLpgSeAqHJrHQXXX+rg==" saltValue="9hSImv5z9rPckA8X02Zd2Q==" spinCount="100000" sheet="1" objects="1" scenarios="1" selectLockedCells="1"/>
  <mergeCells count="5">
    <mergeCell ref="B5:C6"/>
    <mergeCell ref="B23:C24"/>
    <mergeCell ref="D23:D24"/>
    <mergeCell ref="B7:C7"/>
    <mergeCell ref="D5:D6"/>
  </mergeCells>
  <conditionalFormatting sqref="D32">
    <cfRule type="cellIs" dxfId="84" priority="19" operator="lessThan">
      <formula>#REF!</formula>
    </cfRule>
  </conditionalFormatting>
  <pageMargins left="0.7" right="0.7" top="0.75" bottom="0.75" header="0.3" footer="0.3"/>
  <pageSetup paperSize="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3B9AEFED-85DB-4B12-A9E3-AE5B2E1F1E9F}">
            <xm:f>'Company Details'!$C$12="Takaful Operator"</xm:f>
            <x14:dxf>
              <font>
                <color theme="0"/>
              </font>
              <fill>
                <patternFill>
                  <bgColor theme="0"/>
                </patternFill>
              </fill>
              <border>
                <left style="thin">
                  <color auto="1"/>
                </left>
                <right/>
                <top/>
                <bottom/>
                <vertical/>
                <horizontal/>
              </border>
            </x14:dxf>
          </x14:cfRule>
          <xm:sqref>D30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A1"/>
  <sheetViews>
    <sheetView zoomScale="80" zoomScaleNormal="80" workbookViewId="0"/>
  </sheetViews>
  <sheetFormatPr defaultColWidth="8.81640625" defaultRowHeight="12.5" x14ac:dyDescent="0.25"/>
  <cols>
    <col min="1" max="16384" width="8.81640625" style="16"/>
  </cols>
  <sheetData/>
  <sheetProtection algorithmName="SHA-512" hashValue="H+TohG3Or7JCJ0EB/Kml3lZr7XlJOsRdD5/74dyVvSAxuJdolldtRLESwrS4UXvBOrBi7jHAvtem6BGF2XFSew==" saltValue="P+ZR4tkj6KL2k3+6tfxc3w==" spinCount="100000" sheet="1" objects="1" scenarios="1" selectLockedCell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pageSetUpPr fitToPage="1"/>
  </sheetPr>
  <dimension ref="B1:AA475"/>
  <sheetViews>
    <sheetView zoomScale="50" zoomScaleNormal="50" zoomScaleSheetLayoutView="50" workbookViewId="0">
      <pane xSplit="6" ySplit="14" topLeftCell="G15" activePane="bottomRight" state="frozen"/>
      <selection pane="topRight"/>
      <selection pane="bottomLeft"/>
      <selection pane="bottomRight" activeCell="O44" sqref="O44"/>
    </sheetView>
  </sheetViews>
  <sheetFormatPr defaultColWidth="9.1796875" defaultRowHeight="13" x14ac:dyDescent="0.3"/>
  <cols>
    <col min="1" max="1" width="3.54296875" style="10" customWidth="1"/>
    <col min="2" max="2" width="15.1796875" style="10" customWidth="1"/>
    <col min="3" max="4" width="20.453125" style="10" customWidth="1"/>
    <col min="5" max="5" width="29.453125" style="10" customWidth="1"/>
    <col min="6" max="7" width="24.81640625" style="10" customWidth="1"/>
    <col min="8" max="27" width="22.81640625" style="13" customWidth="1"/>
    <col min="28" max="16384" width="9.1796875" style="10"/>
  </cols>
  <sheetData>
    <row r="1" spans="2:27" x14ac:dyDescent="0.3">
      <c r="H1" s="10"/>
      <c r="I1" s="10"/>
      <c r="J1" s="10"/>
      <c r="K1" s="10"/>
      <c r="L1" s="10"/>
      <c r="M1" s="10"/>
      <c r="N1" s="10"/>
      <c r="O1" s="10"/>
      <c r="P1" s="10"/>
      <c r="Q1" s="10"/>
      <c r="R1" s="10"/>
      <c r="S1" s="10"/>
      <c r="T1" s="10"/>
      <c r="U1" s="10"/>
      <c r="V1" s="10"/>
      <c r="W1" s="10"/>
      <c r="X1" s="10"/>
      <c r="Y1" s="10"/>
      <c r="Z1" s="10"/>
      <c r="AA1" s="10"/>
    </row>
    <row r="2" spans="2:27" ht="14" x14ac:dyDescent="0.3">
      <c r="B2" s="95" t="s">
        <v>156</v>
      </c>
      <c r="C2" s="115"/>
      <c r="D2" s="115"/>
      <c r="E2" s="115"/>
      <c r="F2" s="115"/>
      <c r="G2" s="115"/>
      <c r="H2" s="69"/>
      <c r="I2" s="69"/>
      <c r="J2" s="69"/>
      <c r="K2" s="69"/>
      <c r="L2" s="10"/>
      <c r="M2" s="10"/>
      <c r="N2" s="10"/>
      <c r="O2" s="10"/>
      <c r="P2" s="10"/>
      <c r="Q2" s="10"/>
      <c r="R2" s="10"/>
      <c r="S2" s="10"/>
      <c r="T2" s="10"/>
      <c r="U2" s="10"/>
      <c r="V2" s="10"/>
      <c r="W2" s="10"/>
      <c r="X2" s="10"/>
      <c r="Y2" s="10"/>
      <c r="Z2" s="10"/>
      <c r="AA2" s="10"/>
    </row>
    <row r="3" spans="2:27" x14ac:dyDescent="0.3">
      <c r="B3" s="69" t="s">
        <v>240</v>
      </c>
      <c r="C3" s="69"/>
      <c r="D3" s="69"/>
      <c r="E3" s="69"/>
      <c r="F3" s="69"/>
      <c r="G3" s="69"/>
      <c r="H3" s="69"/>
      <c r="I3" s="69"/>
      <c r="J3" s="69"/>
      <c r="K3" s="69"/>
      <c r="L3" s="69"/>
      <c r="M3" s="69"/>
      <c r="N3" s="69"/>
      <c r="O3" s="69"/>
      <c r="P3" s="69"/>
      <c r="Q3" s="69"/>
      <c r="R3" s="69"/>
      <c r="S3" s="69"/>
      <c r="T3" s="69"/>
      <c r="U3" s="69"/>
      <c r="V3" s="69"/>
      <c r="W3" s="69"/>
      <c r="X3" s="69"/>
      <c r="Y3" s="69"/>
      <c r="Z3" s="69"/>
      <c r="AA3" s="69"/>
    </row>
    <row r="4" spans="2:27" s="11" customFormat="1" x14ac:dyDescent="0.3">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row>
    <row r="5" spans="2:27" s="11" customFormat="1" ht="14" x14ac:dyDescent="0.3">
      <c r="B5" s="117" t="s">
        <v>241</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row>
    <row r="6" spans="2:27" s="11" customFormat="1" x14ac:dyDescent="0.3">
      <c r="B6" s="116" t="str">
        <f>IF('Company Details'!$C$12="Conventional Insurer","Par Fund", IF('Company Details'!$C$12="Takaful Operator","PRF","Par Fund / PRF"))</f>
        <v>Par Fund / PRF</v>
      </c>
      <c r="C6" s="311">
        <f>IF('Company Details'!$C$12="Conventional Insurer",SUMIF($B$15:$B$103,"Par Fund",$K$15:$K$103),SUMIF($B$15:$B$103,"PRF",$K$15:$K$103))</f>
        <v>0</v>
      </c>
      <c r="D6" s="116"/>
      <c r="E6" s="118"/>
      <c r="F6" s="118"/>
      <c r="G6" s="118"/>
      <c r="H6" s="118"/>
      <c r="I6" s="116"/>
      <c r="J6" s="116"/>
      <c r="K6" s="116"/>
      <c r="L6" s="116"/>
      <c r="M6" s="116"/>
      <c r="N6" s="116"/>
      <c r="O6" s="116"/>
      <c r="P6" s="116"/>
      <c r="Q6" s="116"/>
      <c r="R6" s="116"/>
      <c r="S6" s="116"/>
      <c r="T6" s="116"/>
      <c r="U6" s="116"/>
      <c r="V6" s="116"/>
      <c r="W6" s="116"/>
      <c r="X6" s="116"/>
      <c r="Y6" s="116"/>
      <c r="Z6" s="116"/>
      <c r="AA6" s="116"/>
    </row>
    <row r="7" spans="2:27" s="11" customFormat="1" x14ac:dyDescent="0.3">
      <c r="B7" s="116" t="str">
        <f>IF('Company Details'!$C$12="Conventional Insurer","Others Fund", IF('Company Details'!$C$12="Takaful Operator","SHF","Others / SHF"))</f>
        <v>Others / SHF</v>
      </c>
      <c r="C7" s="311">
        <f>IF('Company Details'!$C$12="Conventional Insurer",SUMIF($B$15:$B$103,"Others",$K$15:$K$103),SUMIF($B$15:$B$103,"SHF",$K$15:$K$103))</f>
        <v>0</v>
      </c>
      <c r="D7" s="116"/>
      <c r="E7" s="118"/>
      <c r="F7" s="118"/>
      <c r="G7" s="118"/>
      <c r="H7" s="118"/>
      <c r="I7" s="116"/>
      <c r="J7" s="116"/>
      <c r="K7" s="116"/>
      <c r="L7" s="116"/>
      <c r="M7" s="116"/>
      <c r="N7" s="116"/>
      <c r="O7" s="116"/>
      <c r="P7" s="116"/>
      <c r="Q7" s="116"/>
      <c r="R7" s="116"/>
      <c r="S7" s="116"/>
      <c r="T7" s="116"/>
      <c r="U7" s="116"/>
      <c r="V7" s="116"/>
      <c r="W7" s="116"/>
      <c r="X7" s="116"/>
      <c r="Y7" s="116"/>
      <c r="Z7" s="116"/>
      <c r="AA7" s="116"/>
    </row>
    <row r="8" spans="2:27" s="11" customFormat="1" x14ac:dyDescent="0.3">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row>
    <row r="9" spans="2:27" s="11" customFormat="1" ht="14" x14ac:dyDescent="0.3">
      <c r="B9" s="408" t="str">
        <f>IF('Company Details'!$C$12="Conventional Insurer","Brunei Life Insurance Fund", IF('Company Details'!$C$12="Takaful Operator","Brunei Family Takaful Fund","Brunei Life Insurance / Family Takaful Fund"))</f>
        <v>Brunei Life Insurance / Family Takaful Fund</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row>
    <row r="10" spans="2:27" s="11" customFormat="1" x14ac:dyDescent="0.3">
      <c r="B10" s="69"/>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row>
    <row r="11" spans="2:27" s="11" customFormat="1" ht="12.75" customHeight="1" x14ac:dyDescent="0.3">
      <c r="B11" s="585" t="s">
        <v>242</v>
      </c>
      <c r="C11" s="585" t="s">
        <v>243</v>
      </c>
      <c r="D11" s="585"/>
      <c r="E11" s="585"/>
      <c r="F11" s="585"/>
      <c r="G11" s="582" t="s">
        <v>244</v>
      </c>
      <c r="H11" s="582"/>
      <c r="I11" s="582"/>
      <c r="J11" s="582"/>
      <c r="K11" s="582"/>
      <c r="L11" s="582" t="s">
        <v>245</v>
      </c>
      <c r="M11" s="582"/>
      <c r="N11" s="582"/>
      <c r="O11" s="582" t="s">
        <v>246</v>
      </c>
      <c r="P11" s="582"/>
      <c r="Q11" s="582"/>
      <c r="R11" s="582" t="s">
        <v>247</v>
      </c>
      <c r="S11" s="582"/>
      <c r="T11" s="582"/>
      <c r="U11" s="582" t="s">
        <v>248</v>
      </c>
      <c r="V11" s="582"/>
      <c r="W11" s="582"/>
      <c r="X11" s="582" t="s">
        <v>249</v>
      </c>
      <c r="Y11" s="582"/>
      <c r="Z11" s="582"/>
      <c r="AA11" s="582"/>
    </row>
    <row r="12" spans="2:27" s="11" customFormat="1" ht="26.25" customHeight="1" x14ac:dyDescent="0.3">
      <c r="B12" s="585"/>
      <c r="C12" s="585"/>
      <c r="D12" s="585"/>
      <c r="E12" s="585"/>
      <c r="F12" s="585"/>
      <c r="G12" s="583" t="s">
        <v>131</v>
      </c>
      <c r="H12" s="583"/>
      <c r="I12" s="583"/>
      <c r="J12" s="583" t="s">
        <v>250</v>
      </c>
      <c r="K12" s="583"/>
      <c r="L12" s="584" t="s">
        <v>131</v>
      </c>
      <c r="M12" s="583" t="s">
        <v>251</v>
      </c>
      <c r="N12" s="583"/>
      <c r="O12" s="584" t="s">
        <v>131</v>
      </c>
      <c r="P12" s="583" t="s">
        <v>251</v>
      </c>
      <c r="Q12" s="583"/>
      <c r="R12" s="584" t="s">
        <v>131</v>
      </c>
      <c r="S12" s="583" t="s">
        <v>251</v>
      </c>
      <c r="T12" s="583"/>
      <c r="U12" s="584" t="s">
        <v>131</v>
      </c>
      <c r="V12" s="583" t="s">
        <v>251</v>
      </c>
      <c r="W12" s="583"/>
      <c r="X12" s="583" t="s">
        <v>131</v>
      </c>
      <c r="Y12" s="583"/>
      <c r="Z12" s="583" t="s">
        <v>251</v>
      </c>
      <c r="AA12" s="583"/>
    </row>
    <row r="13" spans="2:27" s="11" customFormat="1" ht="30.75" customHeight="1" x14ac:dyDescent="0.3">
      <c r="B13" s="585"/>
      <c r="C13" s="585" t="s">
        <v>252</v>
      </c>
      <c r="D13" s="585"/>
      <c r="E13" s="585" t="s">
        <v>253</v>
      </c>
      <c r="F13" s="585" t="s">
        <v>254</v>
      </c>
      <c r="G13" s="583" t="s">
        <v>255</v>
      </c>
      <c r="H13" s="583"/>
      <c r="I13" s="583" t="s">
        <v>256</v>
      </c>
      <c r="J13" s="583"/>
      <c r="K13" s="583"/>
      <c r="L13" s="584"/>
      <c r="M13" s="583"/>
      <c r="N13" s="583"/>
      <c r="O13" s="584"/>
      <c r="P13" s="583"/>
      <c r="Q13" s="583"/>
      <c r="R13" s="584"/>
      <c r="S13" s="583"/>
      <c r="T13" s="583"/>
      <c r="U13" s="584"/>
      <c r="V13" s="583"/>
      <c r="W13" s="583"/>
      <c r="X13" s="583"/>
      <c r="Y13" s="583"/>
      <c r="Z13" s="583"/>
      <c r="AA13" s="583"/>
    </row>
    <row r="14" spans="2:27" s="11" customFormat="1" ht="33" customHeight="1" x14ac:dyDescent="0.3">
      <c r="B14" s="585"/>
      <c r="C14" s="406" t="s">
        <v>257</v>
      </c>
      <c r="D14" s="406" t="s">
        <v>258</v>
      </c>
      <c r="E14" s="585"/>
      <c r="F14" s="585"/>
      <c r="G14" s="406" t="s">
        <v>259</v>
      </c>
      <c r="H14" s="274" t="s">
        <v>260</v>
      </c>
      <c r="I14" s="583"/>
      <c r="J14" s="407" t="s">
        <v>261</v>
      </c>
      <c r="K14" s="407" t="s">
        <v>262</v>
      </c>
      <c r="L14" s="407" t="s">
        <v>263</v>
      </c>
      <c r="M14" s="407" t="s">
        <v>261</v>
      </c>
      <c r="N14" s="407" t="s">
        <v>264</v>
      </c>
      <c r="O14" s="407" t="s">
        <v>265</v>
      </c>
      <c r="P14" s="407" t="s">
        <v>261</v>
      </c>
      <c r="Q14" s="407" t="s">
        <v>264</v>
      </c>
      <c r="R14" s="407" t="s">
        <v>266</v>
      </c>
      <c r="S14" s="407" t="s">
        <v>261</v>
      </c>
      <c r="T14" s="407" t="s">
        <v>264</v>
      </c>
      <c r="U14" s="407" t="s">
        <v>267</v>
      </c>
      <c r="V14" s="407" t="s">
        <v>261</v>
      </c>
      <c r="W14" s="407" t="s">
        <v>264</v>
      </c>
      <c r="X14" s="274" t="s">
        <v>268</v>
      </c>
      <c r="Y14" s="274" t="s">
        <v>269</v>
      </c>
      <c r="Z14" s="407" t="s">
        <v>261</v>
      </c>
      <c r="AA14" s="407" t="s">
        <v>264</v>
      </c>
    </row>
    <row r="15" spans="2:27" s="11" customFormat="1" x14ac:dyDescent="0.3">
      <c r="B15" s="269"/>
      <c r="C15" s="269"/>
      <c r="D15" s="269"/>
      <c r="E15" s="269"/>
      <c r="F15" s="436"/>
      <c r="G15" s="437"/>
      <c r="H15" s="437"/>
      <c r="I15" s="437"/>
      <c r="J15" s="404">
        <f>IF(I15=0,0,I15-$H15)</f>
        <v>0</v>
      </c>
      <c r="K15" s="404">
        <f>MAX(J15,0)</f>
        <v>0</v>
      </c>
      <c r="L15" s="437"/>
      <c r="M15" s="404">
        <f>IF(L15=0,0,L15-$H15)</f>
        <v>0</v>
      </c>
      <c r="N15" s="404">
        <f>MAX(M15,0)</f>
        <v>0</v>
      </c>
      <c r="O15" s="437"/>
      <c r="P15" s="404">
        <f>IF(O15=0,0,O15-$H15)</f>
        <v>0</v>
      </c>
      <c r="Q15" s="404">
        <f>MAX(P15,0)</f>
        <v>0</v>
      </c>
      <c r="R15" s="437"/>
      <c r="S15" s="404">
        <f>IF(R15=0,0,R15-$H15)</f>
        <v>0</v>
      </c>
      <c r="T15" s="404">
        <f>MAX(S15,0)</f>
        <v>0</v>
      </c>
      <c r="U15" s="437"/>
      <c r="V15" s="404">
        <f>IF(U15=0,0,U15-$H15)</f>
        <v>0</v>
      </c>
      <c r="W15" s="404">
        <f>MAX(V15,0)</f>
        <v>0</v>
      </c>
      <c r="X15" s="437"/>
      <c r="Y15" s="437"/>
      <c r="Z15" s="404">
        <f>IF(AND(X15=0,Y15=0),0,MAX(Y15,X15)-$H15)</f>
        <v>0</v>
      </c>
      <c r="AA15" s="404">
        <f>MAX(Z15,0)</f>
        <v>0</v>
      </c>
    </row>
    <row r="16" spans="2:27" s="11" customFormat="1" x14ac:dyDescent="0.3">
      <c r="B16" s="268"/>
      <c r="C16" s="269"/>
      <c r="D16" s="269"/>
      <c r="E16" s="269"/>
      <c r="F16" s="436"/>
      <c r="G16" s="438"/>
      <c r="H16" s="438"/>
      <c r="I16" s="438"/>
      <c r="J16" s="405">
        <f>IF(I16=0,0,I16-$H16)</f>
        <v>0</v>
      </c>
      <c r="K16" s="405">
        <f t="shared" ref="K16:K79" si="0">MAX(J16,0)</f>
        <v>0</v>
      </c>
      <c r="L16" s="438"/>
      <c r="M16" s="405">
        <f>IF(L16=0,0,L16-$H16)</f>
        <v>0</v>
      </c>
      <c r="N16" s="405">
        <f t="shared" ref="N16:N79" si="1">MAX(M16,0)</f>
        <v>0</v>
      </c>
      <c r="O16" s="438"/>
      <c r="P16" s="405">
        <f>IF(O16=0,0,O16-$H16)</f>
        <v>0</v>
      </c>
      <c r="Q16" s="405">
        <f t="shared" ref="Q16:Q79" si="2">MAX(P16,0)</f>
        <v>0</v>
      </c>
      <c r="R16" s="438"/>
      <c r="S16" s="405">
        <f>IF(R16=0,0,R16-$H16)</f>
        <v>0</v>
      </c>
      <c r="T16" s="405">
        <f t="shared" ref="T16:T79" si="3">MAX(S16,0)</f>
        <v>0</v>
      </c>
      <c r="U16" s="438"/>
      <c r="V16" s="405">
        <f>IF(U16=0,0,U16-$H16)</f>
        <v>0</v>
      </c>
      <c r="W16" s="405">
        <f t="shared" ref="W16:W79" si="4">MAX(V16,0)</f>
        <v>0</v>
      </c>
      <c r="X16" s="438"/>
      <c r="Y16" s="438"/>
      <c r="Z16" s="405">
        <f t="shared" ref="Z16:Z79" si="5">IF(AND(X16=0,Y16=0),0,MAX(Y16,X16)-$H16)</f>
        <v>0</v>
      </c>
      <c r="AA16" s="405">
        <f t="shared" ref="AA16:AA79" si="6">MAX(Z16,0)</f>
        <v>0</v>
      </c>
    </row>
    <row r="17" spans="2:27" s="11" customFormat="1" x14ac:dyDescent="0.3">
      <c r="B17" s="268"/>
      <c r="C17" s="269"/>
      <c r="D17" s="269"/>
      <c r="E17" s="269"/>
      <c r="F17" s="436"/>
      <c r="G17" s="438"/>
      <c r="H17" s="438"/>
      <c r="I17" s="438"/>
      <c r="J17" s="405">
        <f t="shared" ref="J17:J79" si="7">IF(I17=0,0,I17-$H17)</f>
        <v>0</v>
      </c>
      <c r="K17" s="405">
        <f t="shared" si="0"/>
        <v>0</v>
      </c>
      <c r="L17" s="438"/>
      <c r="M17" s="405">
        <f t="shared" ref="M17:M79" si="8">IF(L17=0,0,L17-$H17)</f>
        <v>0</v>
      </c>
      <c r="N17" s="405">
        <f t="shared" si="1"/>
        <v>0</v>
      </c>
      <c r="O17" s="438"/>
      <c r="P17" s="405">
        <f t="shared" ref="P17:P79" si="9">IF(O17=0,0,O17-$H17)</f>
        <v>0</v>
      </c>
      <c r="Q17" s="405">
        <f t="shared" si="2"/>
        <v>0</v>
      </c>
      <c r="R17" s="438"/>
      <c r="S17" s="405">
        <f t="shared" ref="S17:S79" si="10">IF(R17=0,0,R17-$H17)</f>
        <v>0</v>
      </c>
      <c r="T17" s="405">
        <f t="shared" si="3"/>
        <v>0</v>
      </c>
      <c r="U17" s="438"/>
      <c r="V17" s="405">
        <f t="shared" ref="V17:V79" si="11">IF(U17=0,0,U17-$H17)</f>
        <v>0</v>
      </c>
      <c r="W17" s="405">
        <f t="shared" si="4"/>
        <v>0</v>
      </c>
      <c r="X17" s="438"/>
      <c r="Y17" s="438"/>
      <c r="Z17" s="405">
        <f t="shared" si="5"/>
        <v>0</v>
      </c>
      <c r="AA17" s="405">
        <f t="shared" si="6"/>
        <v>0</v>
      </c>
    </row>
    <row r="18" spans="2:27" s="11" customFormat="1" x14ac:dyDescent="0.3">
      <c r="B18" s="268"/>
      <c r="C18" s="269"/>
      <c r="D18" s="269"/>
      <c r="E18" s="269"/>
      <c r="F18" s="436"/>
      <c r="G18" s="438"/>
      <c r="H18" s="438"/>
      <c r="I18" s="438"/>
      <c r="J18" s="405">
        <f t="shared" si="7"/>
        <v>0</v>
      </c>
      <c r="K18" s="405">
        <f t="shared" si="0"/>
        <v>0</v>
      </c>
      <c r="L18" s="438"/>
      <c r="M18" s="405">
        <f t="shared" si="8"/>
        <v>0</v>
      </c>
      <c r="N18" s="405">
        <f t="shared" si="1"/>
        <v>0</v>
      </c>
      <c r="O18" s="438"/>
      <c r="P18" s="405">
        <f t="shared" si="9"/>
        <v>0</v>
      </c>
      <c r="Q18" s="405">
        <f t="shared" si="2"/>
        <v>0</v>
      </c>
      <c r="R18" s="438"/>
      <c r="S18" s="405">
        <f t="shared" si="10"/>
        <v>0</v>
      </c>
      <c r="T18" s="405">
        <f t="shared" si="3"/>
        <v>0</v>
      </c>
      <c r="U18" s="438"/>
      <c r="V18" s="405">
        <f t="shared" si="11"/>
        <v>0</v>
      </c>
      <c r="W18" s="405">
        <f t="shared" si="4"/>
        <v>0</v>
      </c>
      <c r="X18" s="438"/>
      <c r="Y18" s="438"/>
      <c r="Z18" s="405">
        <f t="shared" si="5"/>
        <v>0</v>
      </c>
      <c r="AA18" s="405">
        <f t="shared" si="6"/>
        <v>0</v>
      </c>
    </row>
    <row r="19" spans="2:27" s="11" customFormat="1" x14ac:dyDescent="0.3">
      <c r="B19" s="268"/>
      <c r="C19" s="269"/>
      <c r="D19" s="269"/>
      <c r="E19" s="269"/>
      <c r="F19" s="436"/>
      <c r="G19" s="438"/>
      <c r="H19" s="438"/>
      <c r="I19" s="438"/>
      <c r="J19" s="405">
        <f t="shared" si="7"/>
        <v>0</v>
      </c>
      <c r="K19" s="405">
        <f t="shared" si="0"/>
        <v>0</v>
      </c>
      <c r="L19" s="438"/>
      <c r="M19" s="405">
        <f t="shared" si="8"/>
        <v>0</v>
      </c>
      <c r="N19" s="405">
        <f t="shared" si="1"/>
        <v>0</v>
      </c>
      <c r="O19" s="438"/>
      <c r="P19" s="405">
        <f t="shared" si="9"/>
        <v>0</v>
      </c>
      <c r="Q19" s="405">
        <f t="shared" si="2"/>
        <v>0</v>
      </c>
      <c r="R19" s="438"/>
      <c r="S19" s="405">
        <f t="shared" si="10"/>
        <v>0</v>
      </c>
      <c r="T19" s="405">
        <f t="shared" si="3"/>
        <v>0</v>
      </c>
      <c r="U19" s="438"/>
      <c r="V19" s="405">
        <f t="shared" si="11"/>
        <v>0</v>
      </c>
      <c r="W19" s="405">
        <f t="shared" si="4"/>
        <v>0</v>
      </c>
      <c r="X19" s="438"/>
      <c r="Y19" s="438"/>
      <c r="Z19" s="405">
        <f t="shared" si="5"/>
        <v>0</v>
      </c>
      <c r="AA19" s="405">
        <f t="shared" si="6"/>
        <v>0</v>
      </c>
    </row>
    <row r="20" spans="2:27" s="11" customFormat="1" x14ac:dyDescent="0.3">
      <c r="B20" s="268"/>
      <c r="C20" s="269"/>
      <c r="D20" s="269"/>
      <c r="E20" s="269"/>
      <c r="F20" s="436"/>
      <c r="G20" s="438"/>
      <c r="H20" s="438"/>
      <c r="I20" s="438"/>
      <c r="J20" s="405">
        <f t="shared" si="7"/>
        <v>0</v>
      </c>
      <c r="K20" s="405">
        <f t="shared" si="0"/>
        <v>0</v>
      </c>
      <c r="L20" s="438"/>
      <c r="M20" s="405">
        <f t="shared" si="8"/>
        <v>0</v>
      </c>
      <c r="N20" s="405">
        <f t="shared" si="1"/>
        <v>0</v>
      </c>
      <c r="O20" s="438"/>
      <c r="P20" s="405">
        <f t="shared" si="9"/>
        <v>0</v>
      </c>
      <c r="Q20" s="405">
        <f t="shared" si="2"/>
        <v>0</v>
      </c>
      <c r="R20" s="438"/>
      <c r="S20" s="405">
        <f t="shared" si="10"/>
        <v>0</v>
      </c>
      <c r="T20" s="405">
        <f t="shared" si="3"/>
        <v>0</v>
      </c>
      <c r="U20" s="438"/>
      <c r="V20" s="405">
        <f t="shared" si="11"/>
        <v>0</v>
      </c>
      <c r="W20" s="405">
        <f t="shared" si="4"/>
        <v>0</v>
      </c>
      <c r="X20" s="438"/>
      <c r="Y20" s="438"/>
      <c r="Z20" s="405">
        <f t="shared" si="5"/>
        <v>0</v>
      </c>
      <c r="AA20" s="405">
        <f t="shared" si="6"/>
        <v>0</v>
      </c>
    </row>
    <row r="21" spans="2:27" s="11" customFormat="1" x14ac:dyDescent="0.3">
      <c r="B21" s="268"/>
      <c r="C21" s="269"/>
      <c r="D21" s="269"/>
      <c r="E21" s="269"/>
      <c r="F21" s="436"/>
      <c r="G21" s="438"/>
      <c r="H21" s="438"/>
      <c r="I21" s="438"/>
      <c r="J21" s="405">
        <f t="shared" si="7"/>
        <v>0</v>
      </c>
      <c r="K21" s="405">
        <f t="shared" si="0"/>
        <v>0</v>
      </c>
      <c r="L21" s="438"/>
      <c r="M21" s="405">
        <f t="shared" si="8"/>
        <v>0</v>
      </c>
      <c r="N21" s="405">
        <f t="shared" si="1"/>
        <v>0</v>
      </c>
      <c r="O21" s="438"/>
      <c r="P21" s="405">
        <f t="shared" si="9"/>
        <v>0</v>
      </c>
      <c r="Q21" s="405">
        <f t="shared" si="2"/>
        <v>0</v>
      </c>
      <c r="R21" s="438"/>
      <c r="S21" s="405">
        <f t="shared" si="10"/>
        <v>0</v>
      </c>
      <c r="T21" s="405">
        <f t="shared" si="3"/>
        <v>0</v>
      </c>
      <c r="U21" s="438"/>
      <c r="V21" s="405">
        <f t="shared" si="11"/>
        <v>0</v>
      </c>
      <c r="W21" s="405">
        <f t="shared" si="4"/>
        <v>0</v>
      </c>
      <c r="X21" s="438"/>
      <c r="Y21" s="438"/>
      <c r="Z21" s="405">
        <f t="shared" si="5"/>
        <v>0</v>
      </c>
      <c r="AA21" s="405">
        <f t="shared" si="6"/>
        <v>0</v>
      </c>
    </row>
    <row r="22" spans="2:27" s="11" customFormat="1" x14ac:dyDescent="0.3">
      <c r="B22" s="268"/>
      <c r="C22" s="269"/>
      <c r="D22" s="269"/>
      <c r="E22" s="269"/>
      <c r="F22" s="436"/>
      <c r="G22" s="438"/>
      <c r="H22" s="438"/>
      <c r="I22" s="438"/>
      <c r="J22" s="405">
        <f t="shared" si="7"/>
        <v>0</v>
      </c>
      <c r="K22" s="405">
        <f t="shared" si="0"/>
        <v>0</v>
      </c>
      <c r="L22" s="438"/>
      <c r="M22" s="405">
        <f t="shared" si="8"/>
        <v>0</v>
      </c>
      <c r="N22" s="405">
        <f t="shared" si="1"/>
        <v>0</v>
      </c>
      <c r="O22" s="438"/>
      <c r="P22" s="405">
        <f t="shared" si="9"/>
        <v>0</v>
      </c>
      <c r="Q22" s="405">
        <f t="shared" si="2"/>
        <v>0</v>
      </c>
      <c r="R22" s="438"/>
      <c r="S22" s="405">
        <f t="shared" si="10"/>
        <v>0</v>
      </c>
      <c r="T22" s="405">
        <f t="shared" si="3"/>
        <v>0</v>
      </c>
      <c r="U22" s="438"/>
      <c r="V22" s="405">
        <f t="shared" si="11"/>
        <v>0</v>
      </c>
      <c r="W22" s="405">
        <f t="shared" si="4"/>
        <v>0</v>
      </c>
      <c r="X22" s="438"/>
      <c r="Y22" s="438"/>
      <c r="Z22" s="405">
        <f t="shared" si="5"/>
        <v>0</v>
      </c>
      <c r="AA22" s="405">
        <f t="shared" si="6"/>
        <v>0</v>
      </c>
    </row>
    <row r="23" spans="2:27" s="11" customFormat="1" x14ac:dyDescent="0.3">
      <c r="B23" s="268"/>
      <c r="C23" s="269"/>
      <c r="D23" s="269"/>
      <c r="E23" s="269"/>
      <c r="F23" s="436"/>
      <c r="G23" s="438"/>
      <c r="H23" s="438"/>
      <c r="I23" s="438"/>
      <c r="J23" s="405">
        <f t="shared" si="7"/>
        <v>0</v>
      </c>
      <c r="K23" s="405">
        <f t="shared" si="0"/>
        <v>0</v>
      </c>
      <c r="L23" s="438"/>
      <c r="M23" s="405">
        <f t="shared" si="8"/>
        <v>0</v>
      </c>
      <c r="N23" s="405">
        <f t="shared" si="1"/>
        <v>0</v>
      </c>
      <c r="O23" s="438"/>
      <c r="P23" s="405">
        <f t="shared" si="9"/>
        <v>0</v>
      </c>
      <c r="Q23" s="405">
        <f t="shared" si="2"/>
        <v>0</v>
      </c>
      <c r="R23" s="438"/>
      <c r="S23" s="405">
        <f t="shared" si="10"/>
        <v>0</v>
      </c>
      <c r="T23" s="405">
        <f t="shared" si="3"/>
        <v>0</v>
      </c>
      <c r="U23" s="438"/>
      <c r="V23" s="405">
        <f t="shared" si="11"/>
        <v>0</v>
      </c>
      <c r="W23" s="405">
        <f t="shared" si="4"/>
        <v>0</v>
      </c>
      <c r="X23" s="438"/>
      <c r="Y23" s="438"/>
      <c r="Z23" s="405">
        <f t="shared" si="5"/>
        <v>0</v>
      </c>
      <c r="AA23" s="405">
        <f t="shared" si="6"/>
        <v>0</v>
      </c>
    </row>
    <row r="24" spans="2:27" s="11" customFormat="1" x14ac:dyDescent="0.3">
      <c r="B24" s="268"/>
      <c r="C24" s="269"/>
      <c r="D24" s="269"/>
      <c r="E24" s="269"/>
      <c r="F24" s="436"/>
      <c r="G24" s="438"/>
      <c r="H24" s="438"/>
      <c r="I24" s="438"/>
      <c r="J24" s="405">
        <f t="shared" si="7"/>
        <v>0</v>
      </c>
      <c r="K24" s="405">
        <f t="shared" si="0"/>
        <v>0</v>
      </c>
      <c r="L24" s="438"/>
      <c r="M24" s="405">
        <f t="shared" si="8"/>
        <v>0</v>
      </c>
      <c r="N24" s="405">
        <f t="shared" si="1"/>
        <v>0</v>
      </c>
      <c r="O24" s="438"/>
      <c r="P24" s="405">
        <f t="shared" si="9"/>
        <v>0</v>
      </c>
      <c r="Q24" s="405">
        <f t="shared" si="2"/>
        <v>0</v>
      </c>
      <c r="R24" s="438"/>
      <c r="S24" s="405">
        <f t="shared" si="10"/>
        <v>0</v>
      </c>
      <c r="T24" s="405">
        <f t="shared" si="3"/>
        <v>0</v>
      </c>
      <c r="U24" s="438"/>
      <c r="V24" s="405">
        <f t="shared" si="11"/>
        <v>0</v>
      </c>
      <c r="W24" s="405">
        <f t="shared" si="4"/>
        <v>0</v>
      </c>
      <c r="X24" s="438"/>
      <c r="Y24" s="438"/>
      <c r="Z24" s="405">
        <f t="shared" si="5"/>
        <v>0</v>
      </c>
      <c r="AA24" s="405">
        <f t="shared" si="6"/>
        <v>0</v>
      </c>
    </row>
    <row r="25" spans="2:27" s="11" customFormat="1" x14ac:dyDescent="0.3">
      <c r="B25" s="268"/>
      <c r="C25" s="269"/>
      <c r="D25" s="269"/>
      <c r="E25" s="269"/>
      <c r="F25" s="436"/>
      <c r="G25" s="438"/>
      <c r="H25" s="438"/>
      <c r="I25" s="438"/>
      <c r="J25" s="405">
        <f t="shared" si="7"/>
        <v>0</v>
      </c>
      <c r="K25" s="405">
        <f t="shared" si="0"/>
        <v>0</v>
      </c>
      <c r="L25" s="438"/>
      <c r="M25" s="405">
        <f t="shared" si="8"/>
        <v>0</v>
      </c>
      <c r="N25" s="405">
        <f t="shared" si="1"/>
        <v>0</v>
      </c>
      <c r="O25" s="438"/>
      <c r="P25" s="405">
        <f t="shared" si="9"/>
        <v>0</v>
      </c>
      <c r="Q25" s="405">
        <f t="shared" si="2"/>
        <v>0</v>
      </c>
      <c r="R25" s="438"/>
      <c r="S25" s="405">
        <f t="shared" si="10"/>
        <v>0</v>
      </c>
      <c r="T25" s="405">
        <f t="shared" si="3"/>
        <v>0</v>
      </c>
      <c r="U25" s="438"/>
      <c r="V25" s="405">
        <f t="shared" si="11"/>
        <v>0</v>
      </c>
      <c r="W25" s="405">
        <f t="shared" si="4"/>
        <v>0</v>
      </c>
      <c r="X25" s="438"/>
      <c r="Y25" s="438"/>
      <c r="Z25" s="405">
        <f t="shared" si="5"/>
        <v>0</v>
      </c>
      <c r="AA25" s="405">
        <f t="shared" si="6"/>
        <v>0</v>
      </c>
    </row>
    <row r="26" spans="2:27" s="11" customFormat="1" x14ac:dyDescent="0.3">
      <c r="B26" s="268"/>
      <c r="C26" s="269"/>
      <c r="D26" s="269"/>
      <c r="E26" s="269"/>
      <c r="F26" s="436"/>
      <c r="G26" s="438"/>
      <c r="H26" s="438"/>
      <c r="I26" s="438"/>
      <c r="J26" s="405">
        <f t="shared" si="7"/>
        <v>0</v>
      </c>
      <c r="K26" s="405">
        <f t="shared" si="0"/>
        <v>0</v>
      </c>
      <c r="L26" s="438"/>
      <c r="M26" s="405">
        <f t="shared" si="8"/>
        <v>0</v>
      </c>
      <c r="N26" s="405">
        <f t="shared" si="1"/>
        <v>0</v>
      </c>
      <c r="O26" s="438"/>
      <c r="P26" s="405">
        <f t="shared" si="9"/>
        <v>0</v>
      </c>
      <c r="Q26" s="405">
        <f t="shared" si="2"/>
        <v>0</v>
      </c>
      <c r="R26" s="438"/>
      <c r="S26" s="405">
        <f t="shared" si="10"/>
        <v>0</v>
      </c>
      <c r="T26" s="405">
        <f t="shared" si="3"/>
        <v>0</v>
      </c>
      <c r="U26" s="438"/>
      <c r="V26" s="405">
        <f t="shared" si="11"/>
        <v>0</v>
      </c>
      <c r="W26" s="405">
        <f t="shared" si="4"/>
        <v>0</v>
      </c>
      <c r="X26" s="438"/>
      <c r="Y26" s="438"/>
      <c r="Z26" s="405">
        <f t="shared" si="5"/>
        <v>0</v>
      </c>
      <c r="AA26" s="405">
        <f t="shared" si="6"/>
        <v>0</v>
      </c>
    </row>
    <row r="27" spans="2:27" s="11" customFormat="1" x14ac:dyDescent="0.3">
      <c r="B27" s="268"/>
      <c r="C27" s="269"/>
      <c r="D27" s="269"/>
      <c r="E27" s="269"/>
      <c r="F27" s="436"/>
      <c r="G27" s="438"/>
      <c r="H27" s="438"/>
      <c r="I27" s="438"/>
      <c r="J27" s="405">
        <f t="shared" si="7"/>
        <v>0</v>
      </c>
      <c r="K27" s="405">
        <f t="shared" si="0"/>
        <v>0</v>
      </c>
      <c r="L27" s="438"/>
      <c r="M27" s="405">
        <f t="shared" si="8"/>
        <v>0</v>
      </c>
      <c r="N27" s="405">
        <f t="shared" si="1"/>
        <v>0</v>
      </c>
      <c r="O27" s="438"/>
      <c r="P27" s="405">
        <f t="shared" si="9"/>
        <v>0</v>
      </c>
      <c r="Q27" s="405">
        <f t="shared" si="2"/>
        <v>0</v>
      </c>
      <c r="R27" s="438"/>
      <c r="S27" s="405">
        <f t="shared" si="10"/>
        <v>0</v>
      </c>
      <c r="T27" s="405">
        <f t="shared" si="3"/>
        <v>0</v>
      </c>
      <c r="U27" s="438"/>
      <c r="V27" s="405">
        <f t="shared" si="11"/>
        <v>0</v>
      </c>
      <c r="W27" s="405">
        <f t="shared" si="4"/>
        <v>0</v>
      </c>
      <c r="X27" s="438"/>
      <c r="Y27" s="438"/>
      <c r="Z27" s="405">
        <f t="shared" si="5"/>
        <v>0</v>
      </c>
      <c r="AA27" s="405">
        <f t="shared" si="6"/>
        <v>0</v>
      </c>
    </row>
    <row r="28" spans="2:27" s="11" customFormat="1" x14ac:dyDescent="0.3">
      <c r="B28" s="268"/>
      <c r="C28" s="269"/>
      <c r="D28" s="269"/>
      <c r="E28" s="269"/>
      <c r="F28" s="436"/>
      <c r="G28" s="438"/>
      <c r="H28" s="438"/>
      <c r="I28" s="438"/>
      <c r="J28" s="405">
        <f t="shared" si="7"/>
        <v>0</v>
      </c>
      <c r="K28" s="405">
        <f t="shared" si="0"/>
        <v>0</v>
      </c>
      <c r="L28" s="438"/>
      <c r="M28" s="405">
        <f t="shared" si="8"/>
        <v>0</v>
      </c>
      <c r="N28" s="405">
        <f t="shared" si="1"/>
        <v>0</v>
      </c>
      <c r="O28" s="438"/>
      <c r="P28" s="405">
        <f t="shared" si="9"/>
        <v>0</v>
      </c>
      <c r="Q28" s="405">
        <f t="shared" si="2"/>
        <v>0</v>
      </c>
      <c r="R28" s="438"/>
      <c r="S28" s="405">
        <f t="shared" si="10"/>
        <v>0</v>
      </c>
      <c r="T28" s="405">
        <f t="shared" si="3"/>
        <v>0</v>
      </c>
      <c r="U28" s="438"/>
      <c r="V28" s="405">
        <f t="shared" si="11"/>
        <v>0</v>
      </c>
      <c r="W28" s="405">
        <f t="shared" si="4"/>
        <v>0</v>
      </c>
      <c r="X28" s="438"/>
      <c r="Y28" s="438"/>
      <c r="Z28" s="405">
        <f t="shared" si="5"/>
        <v>0</v>
      </c>
      <c r="AA28" s="405">
        <f t="shared" si="6"/>
        <v>0</v>
      </c>
    </row>
    <row r="29" spans="2:27" s="11" customFormat="1" x14ac:dyDescent="0.3">
      <c r="B29" s="268"/>
      <c r="C29" s="269"/>
      <c r="D29" s="269"/>
      <c r="E29" s="269"/>
      <c r="F29" s="436"/>
      <c r="G29" s="438"/>
      <c r="H29" s="438"/>
      <c r="I29" s="438"/>
      <c r="J29" s="405">
        <f t="shared" si="7"/>
        <v>0</v>
      </c>
      <c r="K29" s="405">
        <f t="shared" si="0"/>
        <v>0</v>
      </c>
      <c r="L29" s="438"/>
      <c r="M29" s="405">
        <f t="shared" si="8"/>
        <v>0</v>
      </c>
      <c r="N29" s="405">
        <f t="shared" si="1"/>
        <v>0</v>
      </c>
      <c r="O29" s="438"/>
      <c r="P29" s="405">
        <f t="shared" si="9"/>
        <v>0</v>
      </c>
      <c r="Q29" s="405">
        <f t="shared" si="2"/>
        <v>0</v>
      </c>
      <c r="R29" s="438"/>
      <c r="S29" s="405">
        <f t="shared" si="10"/>
        <v>0</v>
      </c>
      <c r="T29" s="405">
        <f t="shared" si="3"/>
        <v>0</v>
      </c>
      <c r="U29" s="438"/>
      <c r="V29" s="405">
        <f t="shared" si="11"/>
        <v>0</v>
      </c>
      <c r="W29" s="405">
        <f t="shared" si="4"/>
        <v>0</v>
      </c>
      <c r="X29" s="438"/>
      <c r="Y29" s="438"/>
      <c r="Z29" s="405">
        <f t="shared" si="5"/>
        <v>0</v>
      </c>
      <c r="AA29" s="405">
        <f t="shared" si="6"/>
        <v>0</v>
      </c>
    </row>
    <row r="30" spans="2:27" s="11" customFormat="1" x14ac:dyDescent="0.3">
      <c r="B30" s="268"/>
      <c r="C30" s="269"/>
      <c r="D30" s="269"/>
      <c r="E30" s="269"/>
      <c r="F30" s="436"/>
      <c r="G30" s="438"/>
      <c r="H30" s="438"/>
      <c r="I30" s="438"/>
      <c r="J30" s="405">
        <f t="shared" si="7"/>
        <v>0</v>
      </c>
      <c r="K30" s="405">
        <f t="shared" si="0"/>
        <v>0</v>
      </c>
      <c r="L30" s="438"/>
      <c r="M30" s="405">
        <f t="shared" si="8"/>
        <v>0</v>
      </c>
      <c r="N30" s="405">
        <f t="shared" si="1"/>
        <v>0</v>
      </c>
      <c r="O30" s="438"/>
      <c r="P30" s="405">
        <f t="shared" si="9"/>
        <v>0</v>
      </c>
      <c r="Q30" s="405">
        <f t="shared" si="2"/>
        <v>0</v>
      </c>
      <c r="R30" s="438"/>
      <c r="S30" s="405">
        <f t="shared" si="10"/>
        <v>0</v>
      </c>
      <c r="T30" s="405">
        <f t="shared" si="3"/>
        <v>0</v>
      </c>
      <c r="U30" s="438"/>
      <c r="V30" s="405">
        <f t="shared" si="11"/>
        <v>0</v>
      </c>
      <c r="W30" s="405">
        <f t="shared" si="4"/>
        <v>0</v>
      </c>
      <c r="X30" s="438"/>
      <c r="Y30" s="438"/>
      <c r="Z30" s="405">
        <f t="shared" si="5"/>
        <v>0</v>
      </c>
      <c r="AA30" s="405">
        <f t="shared" si="6"/>
        <v>0</v>
      </c>
    </row>
    <row r="31" spans="2:27" s="11" customFormat="1" x14ac:dyDescent="0.3">
      <c r="B31" s="268"/>
      <c r="C31" s="269"/>
      <c r="D31" s="269"/>
      <c r="E31" s="269"/>
      <c r="F31" s="436"/>
      <c r="G31" s="438"/>
      <c r="H31" s="438"/>
      <c r="I31" s="438"/>
      <c r="J31" s="405">
        <f t="shared" si="7"/>
        <v>0</v>
      </c>
      <c r="K31" s="405">
        <f t="shared" si="0"/>
        <v>0</v>
      </c>
      <c r="L31" s="438"/>
      <c r="M31" s="405">
        <f t="shared" si="8"/>
        <v>0</v>
      </c>
      <c r="N31" s="405">
        <f t="shared" si="1"/>
        <v>0</v>
      </c>
      <c r="O31" s="438"/>
      <c r="P31" s="405">
        <f t="shared" si="9"/>
        <v>0</v>
      </c>
      <c r="Q31" s="405">
        <f t="shared" si="2"/>
        <v>0</v>
      </c>
      <c r="R31" s="438"/>
      <c r="S31" s="405">
        <f t="shared" si="10"/>
        <v>0</v>
      </c>
      <c r="T31" s="405">
        <f t="shared" si="3"/>
        <v>0</v>
      </c>
      <c r="U31" s="438"/>
      <c r="V31" s="405">
        <f t="shared" si="11"/>
        <v>0</v>
      </c>
      <c r="W31" s="405">
        <f t="shared" si="4"/>
        <v>0</v>
      </c>
      <c r="X31" s="438"/>
      <c r="Y31" s="438"/>
      <c r="Z31" s="405">
        <f t="shared" si="5"/>
        <v>0</v>
      </c>
      <c r="AA31" s="405">
        <f t="shared" si="6"/>
        <v>0</v>
      </c>
    </row>
    <row r="32" spans="2:27" s="11" customFormat="1" x14ac:dyDescent="0.3">
      <c r="B32" s="268"/>
      <c r="C32" s="269"/>
      <c r="D32" s="269"/>
      <c r="E32" s="269"/>
      <c r="F32" s="436"/>
      <c r="G32" s="438"/>
      <c r="H32" s="438"/>
      <c r="I32" s="438"/>
      <c r="J32" s="405">
        <f t="shared" si="7"/>
        <v>0</v>
      </c>
      <c r="K32" s="405">
        <f t="shared" si="0"/>
        <v>0</v>
      </c>
      <c r="L32" s="438"/>
      <c r="M32" s="405">
        <f t="shared" si="8"/>
        <v>0</v>
      </c>
      <c r="N32" s="405">
        <f t="shared" si="1"/>
        <v>0</v>
      </c>
      <c r="O32" s="438"/>
      <c r="P32" s="405">
        <f t="shared" si="9"/>
        <v>0</v>
      </c>
      <c r="Q32" s="405">
        <f t="shared" si="2"/>
        <v>0</v>
      </c>
      <c r="R32" s="438"/>
      <c r="S32" s="405">
        <f t="shared" si="10"/>
        <v>0</v>
      </c>
      <c r="T32" s="405">
        <f t="shared" si="3"/>
        <v>0</v>
      </c>
      <c r="U32" s="438"/>
      <c r="V32" s="405">
        <f t="shared" si="11"/>
        <v>0</v>
      </c>
      <c r="W32" s="405">
        <f t="shared" si="4"/>
        <v>0</v>
      </c>
      <c r="X32" s="438"/>
      <c r="Y32" s="438"/>
      <c r="Z32" s="405">
        <f t="shared" si="5"/>
        <v>0</v>
      </c>
      <c r="AA32" s="405">
        <f t="shared" si="6"/>
        <v>0</v>
      </c>
    </row>
    <row r="33" spans="2:27" s="11" customFormat="1" x14ac:dyDescent="0.3">
      <c r="B33" s="268"/>
      <c r="C33" s="269"/>
      <c r="D33" s="269"/>
      <c r="E33" s="269"/>
      <c r="F33" s="436"/>
      <c r="G33" s="438"/>
      <c r="H33" s="438"/>
      <c r="I33" s="438"/>
      <c r="J33" s="405">
        <f t="shared" si="7"/>
        <v>0</v>
      </c>
      <c r="K33" s="405">
        <f t="shared" si="0"/>
        <v>0</v>
      </c>
      <c r="L33" s="438"/>
      <c r="M33" s="405">
        <f t="shared" si="8"/>
        <v>0</v>
      </c>
      <c r="N33" s="405">
        <f t="shared" si="1"/>
        <v>0</v>
      </c>
      <c r="O33" s="438"/>
      <c r="P33" s="405">
        <f t="shared" si="9"/>
        <v>0</v>
      </c>
      <c r="Q33" s="405">
        <f t="shared" si="2"/>
        <v>0</v>
      </c>
      <c r="R33" s="438"/>
      <c r="S33" s="405">
        <f t="shared" si="10"/>
        <v>0</v>
      </c>
      <c r="T33" s="405">
        <f t="shared" si="3"/>
        <v>0</v>
      </c>
      <c r="U33" s="438"/>
      <c r="V33" s="405">
        <f t="shared" si="11"/>
        <v>0</v>
      </c>
      <c r="W33" s="405">
        <f t="shared" si="4"/>
        <v>0</v>
      </c>
      <c r="X33" s="438"/>
      <c r="Y33" s="438"/>
      <c r="Z33" s="405">
        <f t="shared" si="5"/>
        <v>0</v>
      </c>
      <c r="AA33" s="405">
        <f t="shared" si="6"/>
        <v>0</v>
      </c>
    </row>
    <row r="34" spans="2:27" s="11" customFormat="1" x14ac:dyDescent="0.3">
      <c r="B34" s="268"/>
      <c r="C34" s="269"/>
      <c r="D34" s="269"/>
      <c r="E34" s="269"/>
      <c r="F34" s="436"/>
      <c r="G34" s="438"/>
      <c r="H34" s="438"/>
      <c r="I34" s="438"/>
      <c r="J34" s="405">
        <f t="shared" si="7"/>
        <v>0</v>
      </c>
      <c r="K34" s="405">
        <f t="shared" si="0"/>
        <v>0</v>
      </c>
      <c r="L34" s="438"/>
      <c r="M34" s="405">
        <f t="shared" si="8"/>
        <v>0</v>
      </c>
      <c r="N34" s="405">
        <f t="shared" si="1"/>
        <v>0</v>
      </c>
      <c r="O34" s="438"/>
      <c r="P34" s="405">
        <f t="shared" si="9"/>
        <v>0</v>
      </c>
      <c r="Q34" s="405">
        <f t="shared" si="2"/>
        <v>0</v>
      </c>
      <c r="R34" s="438"/>
      <c r="S34" s="405">
        <f t="shared" si="10"/>
        <v>0</v>
      </c>
      <c r="T34" s="405">
        <f t="shared" si="3"/>
        <v>0</v>
      </c>
      <c r="U34" s="438"/>
      <c r="V34" s="405">
        <f t="shared" si="11"/>
        <v>0</v>
      </c>
      <c r="W34" s="405">
        <f t="shared" si="4"/>
        <v>0</v>
      </c>
      <c r="X34" s="438"/>
      <c r="Y34" s="438"/>
      <c r="Z34" s="405">
        <f t="shared" si="5"/>
        <v>0</v>
      </c>
      <c r="AA34" s="405">
        <f t="shared" si="6"/>
        <v>0</v>
      </c>
    </row>
    <row r="35" spans="2:27" s="11" customFormat="1" x14ac:dyDescent="0.3">
      <c r="B35" s="268"/>
      <c r="C35" s="269"/>
      <c r="D35" s="269"/>
      <c r="E35" s="269"/>
      <c r="F35" s="436"/>
      <c r="G35" s="438"/>
      <c r="H35" s="438"/>
      <c r="I35" s="438"/>
      <c r="J35" s="405">
        <f t="shared" si="7"/>
        <v>0</v>
      </c>
      <c r="K35" s="405">
        <f t="shared" si="0"/>
        <v>0</v>
      </c>
      <c r="L35" s="438"/>
      <c r="M35" s="405">
        <f t="shared" si="8"/>
        <v>0</v>
      </c>
      <c r="N35" s="405">
        <f t="shared" si="1"/>
        <v>0</v>
      </c>
      <c r="O35" s="438"/>
      <c r="P35" s="405">
        <f t="shared" si="9"/>
        <v>0</v>
      </c>
      <c r="Q35" s="405">
        <f t="shared" si="2"/>
        <v>0</v>
      </c>
      <c r="R35" s="438"/>
      <c r="S35" s="405">
        <f t="shared" si="10"/>
        <v>0</v>
      </c>
      <c r="T35" s="405">
        <f t="shared" si="3"/>
        <v>0</v>
      </c>
      <c r="U35" s="438"/>
      <c r="V35" s="405">
        <f t="shared" si="11"/>
        <v>0</v>
      </c>
      <c r="W35" s="405">
        <f t="shared" si="4"/>
        <v>0</v>
      </c>
      <c r="X35" s="438"/>
      <c r="Y35" s="438"/>
      <c r="Z35" s="405">
        <f t="shared" si="5"/>
        <v>0</v>
      </c>
      <c r="AA35" s="405">
        <f t="shared" si="6"/>
        <v>0</v>
      </c>
    </row>
    <row r="36" spans="2:27" s="11" customFormat="1" x14ac:dyDescent="0.3">
      <c r="B36" s="268"/>
      <c r="C36" s="269"/>
      <c r="D36" s="269"/>
      <c r="E36" s="269"/>
      <c r="F36" s="436"/>
      <c r="G36" s="438"/>
      <c r="H36" s="438"/>
      <c r="I36" s="438"/>
      <c r="J36" s="405">
        <f t="shared" si="7"/>
        <v>0</v>
      </c>
      <c r="K36" s="405">
        <f t="shared" si="0"/>
        <v>0</v>
      </c>
      <c r="L36" s="438"/>
      <c r="M36" s="405">
        <f t="shared" si="8"/>
        <v>0</v>
      </c>
      <c r="N36" s="405">
        <f t="shared" si="1"/>
        <v>0</v>
      </c>
      <c r="O36" s="438"/>
      <c r="P36" s="405">
        <f t="shared" si="9"/>
        <v>0</v>
      </c>
      <c r="Q36" s="405">
        <f t="shared" si="2"/>
        <v>0</v>
      </c>
      <c r="R36" s="438"/>
      <c r="S36" s="405">
        <f t="shared" si="10"/>
        <v>0</v>
      </c>
      <c r="T36" s="405">
        <f t="shared" si="3"/>
        <v>0</v>
      </c>
      <c r="U36" s="438"/>
      <c r="V36" s="405">
        <f t="shared" si="11"/>
        <v>0</v>
      </c>
      <c r="W36" s="405">
        <f t="shared" si="4"/>
        <v>0</v>
      </c>
      <c r="X36" s="438"/>
      <c r="Y36" s="438"/>
      <c r="Z36" s="405">
        <f t="shared" si="5"/>
        <v>0</v>
      </c>
      <c r="AA36" s="405">
        <f t="shared" si="6"/>
        <v>0</v>
      </c>
    </row>
    <row r="37" spans="2:27" s="11" customFormat="1" x14ac:dyDescent="0.3">
      <c r="B37" s="268"/>
      <c r="C37" s="269"/>
      <c r="D37" s="269"/>
      <c r="E37" s="269"/>
      <c r="F37" s="436"/>
      <c r="G37" s="438"/>
      <c r="H37" s="438"/>
      <c r="I37" s="438"/>
      <c r="J37" s="405">
        <f t="shared" si="7"/>
        <v>0</v>
      </c>
      <c r="K37" s="405">
        <f t="shared" si="0"/>
        <v>0</v>
      </c>
      <c r="L37" s="438"/>
      <c r="M37" s="405">
        <f t="shared" si="8"/>
        <v>0</v>
      </c>
      <c r="N37" s="405">
        <f t="shared" si="1"/>
        <v>0</v>
      </c>
      <c r="O37" s="438"/>
      <c r="P37" s="405">
        <f t="shared" si="9"/>
        <v>0</v>
      </c>
      <c r="Q37" s="405">
        <f t="shared" si="2"/>
        <v>0</v>
      </c>
      <c r="R37" s="438"/>
      <c r="S37" s="405">
        <f t="shared" si="10"/>
        <v>0</v>
      </c>
      <c r="T37" s="405">
        <f t="shared" si="3"/>
        <v>0</v>
      </c>
      <c r="U37" s="438"/>
      <c r="V37" s="405">
        <f t="shared" si="11"/>
        <v>0</v>
      </c>
      <c r="W37" s="405">
        <f t="shared" si="4"/>
        <v>0</v>
      </c>
      <c r="X37" s="438"/>
      <c r="Y37" s="438"/>
      <c r="Z37" s="405">
        <f t="shared" si="5"/>
        <v>0</v>
      </c>
      <c r="AA37" s="405">
        <f t="shared" si="6"/>
        <v>0</v>
      </c>
    </row>
    <row r="38" spans="2:27" s="11" customFormat="1" x14ac:dyDescent="0.3">
      <c r="B38" s="268"/>
      <c r="C38" s="269"/>
      <c r="D38" s="269"/>
      <c r="E38" s="269"/>
      <c r="F38" s="436"/>
      <c r="G38" s="438"/>
      <c r="H38" s="438"/>
      <c r="I38" s="438"/>
      <c r="J38" s="405">
        <f t="shared" si="7"/>
        <v>0</v>
      </c>
      <c r="K38" s="405">
        <f t="shared" si="0"/>
        <v>0</v>
      </c>
      <c r="L38" s="438"/>
      <c r="M38" s="405">
        <f t="shared" si="8"/>
        <v>0</v>
      </c>
      <c r="N38" s="405">
        <f t="shared" si="1"/>
        <v>0</v>
      </c>
      <c r="O38" s="438"/>
      <c r="P38" s="405">
        <f t="shared" si="9"/>
        <v>0</v>
      </c>
      <c r="Q38" s="405">
        <f t="shared" si="2"/>
        <v>0</v>
      </c>
      <c r="R38" s="438"/>
      <c r="S38" s="405">
        <f t="shared" si="10"/>
        <v>0</v>
      </c>
      <c r="T38" s="405">
        <f t="shared" si="3"/>
        <v>0</v>
      </c>
      <c r="U38" s="438"/>
      <c r="V38" s="405">
        <f t="shared" si="11"/>
        <v>0</v>
      </c>
      <c r="W38" s="405">
        <f t="shared" si="4"/>
        <v>0</v>
      </c>
      <c r="X38" s="438"/>
      <c r="Y38" s="438"/>
      <c r="Z38" s="405">
        <f t="shared" si="5"/>
        <v>0</v>
      </c>
      <c r="AA38" s="405">
        <f t="shared" si="6"/>
        <v>0</v>
      </c>
    </row>
    <row r="39" spans="2:27" s="11" customFormat="1" x14ac:dyDescent="0.3">
      <c r="B39" s="268"/>
      <c r="C39" s="269"/>
      <c r="D39" s="269"/>
      <c r="E39" s="269"/>
      <c r="F39" s="436"/>
      <c r="G39" s="438"/>
      <c r="H39" s="438"/>
      <c r="I39" s="438"/>
      <c r="J39" s="405">
        <f t="shared" si="7"/>
        <v>0</v>
      </c>
      <c r="K39" s="405">
        <f t="shared" si="0"/>
        <v>0</v>
      </c>
      <c r="L39" s="438"/>
      <c r="M39" s="405">
        <f t="shared" si="8"/>
        <v>0</v>
      </c>
      <c r="N39" s="405">
        <f t="shared" si="1"/>
        <v>0</v>
      </c>
      <c r="O39" s="438"/>
      <c r="P39" s="405">
        <f t="shared" si="9"/>
        <v>0</v>
      </c>
      <c r="Q39" s="405">
        <f t="shared" si="2"/>
        <v>0</v>
      </c>
      <c r="R39" s="438"/>
      <c r="S39" s="405">
        <f t="shared" si="10"/>
        <v>0</v>
      </c>
      <c r="T39" s="405">
        <f t="shared" si="3"/>
        <v>0</v>
      </c>
      <c r="U39" s="438"/>
      <c r="V39" s="405">
        <f t="shared" si="11"/>
        <v>0</v>
      </c>
      <c r="W39" s="405">
        <f t="shared" si="4"/>
        <v>0</v>
      </c>
      <c r="X39" s="438"/>
      <c r="Y39" s="438"/>
      <c r="Z39" s="405">
        <f t="shared" si="5"/>
        <v>0</v>
      </c>
      <c r="AA39" s="405">
        <f t="shared" si="6"/>
        <v>0</v>
      </c>
    </row>
    <row r="40" spans="2:27" s="11" customFormat="1" x14ac:dyDescent="0.3">
      <c r="B40" s="268"/>
      <c r="C40" s="269"/>
      <c r="D40" s="269"/>
      <c r="E40" s="269"/>
      <c r="F40" s="436"/>
      <c r="G40" s="438"/>
      <c r="H40" s="438"/>
      <c r="I40" s="438"/>
      <c r="J40" s="405">
        <f t="shared" si="7"/>
        <v>0</v>
      </c>
      <c r="K40" s="405">
        <f t="shared" si="0"/>
        <v>0</v>
      </c>
      <c r="L40" s="438"/>
      <c r="M40" s="405">
        <f t="shared" si="8"/>
        <v>0</v>
      </c>
      <c r="N40" s="405">
        <f t="shared" si="1"/>
        <v>0</v>
      </c>
      <c r="O40" s="438"/>
      <c r="P40" s="405">
        <f t="shared" si="9"/>
        <v>0</v>
      </c>
      <c r="Q40" s="405">
        <f t="shared" si="2"/>
        <v>0</v>
      </c>
      <c r="R40" s="438"/>
      <c r="S40" s="405">
        <f t="shared" si="10"/>
        <v>0</v>
      </c>
      <c r="T40" s="405">
        <f t="shared" si="3"/>
        <v>0</v>
      </c>
      <c r="U40" s="438"/>
      <c r="V40" s="405">
        <f t="shared" si="11"/>
        <v>0</v>
      </c>
      <c r="W40" s="405">
        <f t="shared" si="4"/>
        <v>0</v>
      </c>
      <c r="X40" s="438"/>
      <c r="Y40" s="438"/>
      <c r="Z40" s="405">
        <f t="shared" si="5"/>
        <v>0</v>
      </c>
      <c r="AA40" s="405">
        <f t="shared" si="6"/>
        <v>0</v>
      </c>
    </row>
    <row r="41" spans="2:27" s="11" customFormat="1" x14ac:dyDescent="0.3">
      <c r="B41" s="268"/>
      <c r="C41" s="269"/>
      <c r="D41" s="269"/>
      <c r="E41" s="269"/>
      <c r="F41" s="436"/>
      <c r="G41" s="438"/>
      <c r="H41" s="438"/>
      <c r="I41" s="438"/>
      <c r="J41" s="405">
        <f t="shared" si="7"/>
        <v>0</v>
      </c>
      <c r="K41" s="405">
        <f t="shared" si="0"/>
        <v>0</v>
      </c>
      <c r="L41" s="438"/>
      <c r="M41" s="405">
        <f t="shared" si="8"/>
        <v>0</v>
      </c>
      <c r="N41" s="405">
        <f t="shared" si="1"/>
        <v>0</v>
      </c>
      <c r="O41" s="438"/>
      <c r="P41" s="405">
        <f t="shared" si="9"/>
        <v>0</v>
      </c>
      <c r="Q41" s="405">
        <f t="shared" si="2"/>
        <v>0</v>
      </c>
      <c r="R41" s="438"/>
      <c r="S41" s="405">
        <f t="shared" si="10"/>
        <v>0</v>
      </c>
      <c r="T41" s="405">
        <f t="shared" si="3"/>
        <v>0</v>
      </c>
      <c r="U41" s="438"/>
      <c r="V41" s="405">
        <f t="shared" si="11"/>
        <v>0</v>
      </c>
      <c r="W41" s="405">
        <f t="shared" si="4"/>
        <v>0</v>
      </c>
      <c r="X41" s="438"/>
      <c r="Y41" s="438"/>
      <c r="Z41" s="405">
        <f t="shared" si="5"/>
        <v>0</v>
      </c>
      <c r="AA41" s="405">
        <f t="shared" si="6"/>
        <v>0</v>
      </c>
    </row>
    <row r="42" spans="2:27" s="11" customFormat="1" x14ac:dyDescent="0.3">
      <c r="B42" s="268"/>
      <c r="C42" s="269"/>
      <c r="D42" s="269"/>
      <c r="E42" s="269"/>
      <c r="F42" s="436"/>
      <c r="G42" s="438"/>
      <c r="H42" s="438"/>
      <c r="I42" s="438"/>
      <c r="J42" s="405">
        <f t="shared" si="7"/>
        <v>0</v>
      </c>
      <c r="K42" s="405">
        <f t="shared" si="0"/>
        <v>0</v>
      </c>
      <c r="L42" s="438"/>
      <c r="M42" s="405">
        <f t="shared" si="8"/>
        <v>0</v>
      </c>
      <c r="N42" s="405">
        <f t="shared" si="1"/>
        <v>0</v>
      </c>
      <c r="O42" s="438"/>
      <c r="P42" s="405">
        <f t="shared" si="9"/>
        <v>0</v>
      </c>
      <c r="Q42" s="405">
        <f t="shared" si="2"/>
        <v>0</v>
      </c>
      <c r="R42" s="438"/>
      <c r="S42" s="405">
        <f t="shared" si="10"/>
        <v>0</v>
      </c>
      <c r="T42" s="405">
        <f t="shared" si="3"/>
        <v>0</v>
      </c>
      <c r="U42" s="438"/>
      <c r="V42" s="405">
        <f t="shared" si="11"/>
        <v>0</v>
      </c>
      <c r="W42" s="405">
        <f t="shared" si="4"/>
        <v>0</v>
      </c>
      <c r="X42" s="438"/>
      <c r="Y42" s="438"/>
      <c r="Z42" s="405">
        <f t="shared" si="5"/>
        <v>0</v>
      </c>
      <c r="AA42" s="405">
        <f t="shared" si="6"/>
        <v>0</v>
      </c>
    </row>
    <row r="43" spans="2:27" s="11" customFormat="1" x14ac:dyDescent="0.3">
      <c r="B43" s="268"/>
      <c r="C43" s="269"/>
      <c r="D43" s="269"/>
      <c r="E43" s="269"/>
      <c r="F43" s="436"/>
      <c r="G43" s="438"/>
      <c r="H43" s="438"/>
      <c r="I43" s="438"/>
      <c r="J43" s="405">
        <f t="shared" si="7"/>
        <v>0</v>
      </c>
      <c r="K43" s="405">
        <f t="shared" si="0"/>
        <v>0</v>
      </c>
      <c r="L43" s="438"/>
      <c r="M43" s="405">
        <f t="shared" si="8"/>
        <v>0</v>
      </c>
      <c r="N43" s="405">
        <f t="shared" si="1"/>
        <v>0</v>
      </c>
      <c r="O43" s="438"/>
      <c r="P43" s="405">
        <f t="shared" si="9"/>
        <v>0</v>
      </c>
      <c r="Q43" s="405">
        <f t="shared" si="2"/>
        <v>0</v>
      </c>
      <c r="R43" s="438"/>
      <c r="S43" s="405">
        <f t="shared" si="10"/>
        <v>0</v>
      </c>
      <c r="T43" s="405">
        <f t="shared" si="3"/>
        <v>0</v>
      </c>
      <c r="U43" s="438"/>
      <c r="V43" s="405">
        <f t="shared" si="11"/>
        <v>0</v>
      </c>
      <c r="W43" s="405">
        <f t="shared" si="4"/>
        <v>0</v>
      </c>
      <c r="X43" s="438"/>
      <c r="Y43" s="438"/>
      <c r="Z43" s="405">
        <f t="shared" si="5"/>
        <v>0</v>
      </c>
      <c r="AA43" s="405">
        <f t="shared" si="6"/>
        <v>0</v>
      </c>
    </row>
    <row r="44" spans="2:27" s="11" customFormat="1" x14ac:dyDescent="0.3">
      <c r="B44" s="268"/>
      <c r="C44" s="269"/>
      <c r="D44" s="269"/>
      <c r="E44" s="269"/>
      <c r="F44" s="436"/>
      <c r="G44" s="438"/>
      <c r="H44" s="438"/>
      <c r="I44" s="438"/>
      <c r="J44" s="405">
        <f t="shared" si="7"/>
        <v>0</v>
      </c>
      <c r="K44" s="405">
        <f t="shared" si="0"/>
        <v>0</v>
      </c>
      <c r="L44" s="438"/>
      <c r="M44" s="405">
        <f t="shared" si="8"/>
        <v>0</v>
      </c>
      <c r="N44" s="405">
        <f t="shared" si="1"/>
        <v>0</v>
      </c>
      <c r="O44" s="438"/>
      <c r="P44" s="405">
        <f t="shared" si="9"/>
        <v>0</v>
      </c>
      <c r="Q44" s="405">
        <f t="shared" si="2"/>
        <v>0</v>
      </c>
      <c r="R44" s="438"/>
      <c r="S44" s="405">
        <f t="shared" si="10"/>
        <v>0</v>
      </c>
      <c r="T44" s="405">
        <f t="shared" si="3"/>
        <v>0</v>
      </c>
      <c r="U44" s="438"/>
      <c r="V44" s="405">
        <f t="shared" si="11"/>
        <v>0</v>
      </c>
      <c r="W44" s="405">
        <f t="shared" si="4"/>
        <v>0</v>
      </c>
      <c r="X44" s="438"/>
      <c r="Y44" s="438"/>
      <c r="Z44" s="405">
        <f t="shared" si="5"/>
        <v>0</v>
      </c>
      <c r="AA44" s="405">
        <f t="shared" si="6"/>
        <v>0</v>
      </c>
    </row>
    <row r="45" spans="2:27" s="11" customFormat="1" x14ac:dyDescent="0.3">
      <c r="B45" s="268"/>
      <c r="C45" s="269"/>
      <c r="D45" s="269"/>
      <c r="E45" s="269"/>
      <c r="F45" s="436"/>
      <c r="G45" s="438"/>
      <c r="H45" s="438"/>
      <c r="I45" s="438"/>
      <c r="J45" s="405">
        <f t="shared" si="7"/>
        <v>0</v>
      </c>
      <c r="K45" s="405">
        <f t="shared" si="0"/>
        <v>0</v>
      </c>
      <c r="L45" s="438"/>
      <c r="M45" s="405">
        <f t="shared" si="8"/>
        <v>0</v>
      </c>
      <c r="N45" s="405">
        <f t="shared" si="1"/>
        <v>0</v>
      </c>
      <c r="O45" s="438"/>
      <c r="P45" s="405">
        <f t="shared" si="9"/>
        <v>0</v>
      </c>
      <c r="Q45" s="405">
        <f t="shared" si="2"/>
        <v>0</v>
      </c>
      <c r="R45" s="438"/>
      <c r="S45" s="405">
        <f t="shared" si="10"/>
        <v>0</v>
      </c>
      <c r="T45" s="405">
        <f t="shared" si="3"/>
        <v>0</v>
      </c>
      <c r="U45" s="438"/>
      <c r="V45" s="405">
        <f t="shared" si="11"/>
        <v>0</v>
      </c>
      <c r="W45" s="405">
        <f t="shared" si="4"/>
        <v>0</v>
      </c>
      <c r="X45" s="438"/>
      <c r="Y45" s="438"/>
      <c r="Z45" s="405">
        <f t="shared" si="5"/>
        <v>0</v>
      </c>
      <c r="AA45" s="405">
        <f t="shared" si="6"/>
        <v>0</v>
      </c>
    </row>
    <row r="46" spans="2:27" s="11" customFormat="1" x14ac:dyDescent="0.3">
      <c r="B46" s="268"/>
      <c r="C46" s="269"/>
      <c r="D46" s="269"/>
      <c r="E46" s="269"/>
      <c r="F46" s="436"/>
      <c r="G46" s="438"/>
      <c r="H46" s="438"/>
      <c r="I46" s="438"/>
      <c r="J46" s="405">
        <f t="shared" si="7"/>
        <v>0</v>
      </c>
      <c r="K46" s="405">
        <f t="shared" si="0"/>
        <v>0</v>
      </c>
      <c r="L46" s="438"/>
      <c r="M46" s="405">
        <f t="shared" si="8"/>
        <v>0</v>
      </c>
      <c r="N46" s="405">
        <f t="shared" si="1"/>
        <v>0</v>
      </c>
      <c r="O46" s="438"/>
      <c r="P46" s="405">
        <f t="shared" si="9"/>
        <v>0</v>
      </c>
      <c r="Q46" s="405">
        <f t="shared" si="2"/>
        <v>0</v>
      </c>
      <c r="R46" s="438"/>
      <c r="S46" s="405">
        <f t="shared" si="10"/>
        <v>0</v>
      </c>
      <c r="T46" s="405">
        <f t="shared" si="3"/>
        <v>0</v>
      </c>
      <c r="U46" s="438"/>
      <c r="V46" s="405">
        <f t="shared" si="11"/>
        <v>0</v>
      </c>
      <c r="W46" s="405">
        <f t="shared" si="4"/>
        <v>0</v>
      </c>
      <c r="X46" s="438"/>
      <c r="Y46" s="438"/>
      <c r="Z46" s="405">
        <f t="shared" si="5"/>
        <v>0</v>
      </c>
      <c r="AA46" s="405">
        <f t="shared" si="6"/>
        <v>0</v>
      </c>
    </row>
    <row r="47" spans="2:27" s="11" customFormat="1" x14ac:dyDescent="0.3">
      <c r="B47" s="268"/>
      <c r="C47" s="269"/>
      <c r="D47" s="269"/>
      <c r="E47" s="269"/>
      <c r="F47" s="436"/>
      <c r="G47" s="438"/>
      <c r="H47" s="438"/>
      <c r="I47" s="438"/>
      <c r="J47" s="405">
        <f t="shared" si="7"/>
        <v>0</v>
      </c>
      <c r="K47" s="405">
        <f t="shared" si="0"/>
        <v>0</v>
      </c>
      <c r="L47" s="438"/>
      <c r="M47" s="405">
        <f t="shared" si="8"/>
        <v>0</v>
      </c>
      <c r="N47" s="405">
        <f t="shared" si="1"/>
        <v>0</v>
      </c>
      <c r="O47" s="438"/>
      <c r="P47" s="405">
        <f t="shared" si="9"/>
        <v>0</v>
      </c>
      <c r="Q47" s="405">
        <f t="shared" si="2"/>
        <v>0</v>
      </c>
      <c r="R47" s="438"/>
      <c r="S47" s="405">
        <f t="shared" si="10"/>
        <v>0</v>
      </c>
      <c r="T47" s="405">
        <f t="shared" si="3"/>
        <v>0</v>
      </c>
      <c r="U47" s="438"/>
      <c r="V47" s="405">
        <f t="shared" si="11"/>
        <v>0</v>
      </c>
      <c r="W47" s="405">
        <f t="shared" si="4"/>
        <v>0</v>
      </c>
      <c r="X47" s="438"/>
      <c r="Y47" s="438"/>
      <c r="Z47" s="405">
        <f t="shared" si="5"/>
        <v>0</v>
      </c>
      <c r="AA47" s="405">
        <f t="shared" si="6"/>
        <v>0</v>
      </c>
    </row>
    <row r="48" spans="2:27" s="11" customFormat="1" x14ac:dyDescent="0.3">
      <c r="B48" s="268"/>
      <c r="C48" s="269"/>
      <c r="D48" s="269"/>
      <c r="E48" s="269"/>
      <c r="F48" s="436"/>
      <c r="G48" s="438"/>
      <c r="H48" s="438"/>
      <c r="I48" s="438"/>
      <c r="J48" s="405">
        <f t="shared" si="7"/>
        <v>0</v>
      </c>
      <c r="K48" s="405">
        <f t="shared" si="0"/>
        <v>0</v>
      </c>
      <c r="L48" s="438"/>
      <c r="M48" s="405">
        <f t="shared" si="8"/>
        <v>0</v>
      </c>
      <c r="N48" s="405">
        <f t="shared" si="1"/>
        <v>0</v>
      </c>
      <c r="O48" s="438"/>
      <c r="P48" s="405">
        <f t="shared" si="9"/>
        <v>0</v>
      </c>
      <c r="Q48" s="405">
        <f t="shared" si="2"/>
        <v>0</v>
      </c>
      <c r="R48" s="438"/>
      <c r="S48" s="405">
        <f t="shared" si="10"/>
        <v>0</v>
      </c>
      <c r="T48" s="405">
        <f t="shared" si="3"/>
        <v>0</v>
      </c>
      <c r="U48" s="438"/>
      <c r="V48" s="405">
        <f t="shared" si="11"/>
        <v>0</v>
      </c>
      <c r="W48" s="405">
        <f t="shared" si="4"/>
        <v>0</v>
      </c>
      <c r="X48" s="438"/>
      <c r="Y48" s="438"/>
      <c r="Z48" s="405">
        <f t="shared" si="5"/>
        <v>0</v>
      </c>
      <c r="AA48" s="405">
        <f t="shared" si="6"/>
        <v>0</v>
      </c>
    </row>
    <row r="49" spans="2:27" s="11" customFormat="1" x14ac:dyDescent="0.3">
      <c r="B49" s="268"/>
      <c r="C49" s="269"/>
      <c r="D49" s="269"/>
      <c r="E49" s="269"/>
      <c r="F49" s="436"/>
      <c r="G49" s="438"/>
      <c r="H49" s="438"/>
      <c r="I49" s="438"/>
      <c r="J49" s="405">
        <f t="shared" si="7"/>
        <v>0</v>
      </c>
      <c r="K49" s="405">
        <f t="shared" si="0"/>
        <v>0</v>
      </c>
      <c r="L49" s="438"/>
      <c r="M49" s="405">
        <f t="shared" si="8"/>
        <v>0</v>
      </c>
      <c r="N49" s="405">
        <f t="shared" si="1"/>
        <v>0</v>
      </c>
      <c r="O49" s="438"/>
      <c r="P49" s="405">
        <f t="shared" si="9"/>
        <v>0</v>
      </c>
      <c r="Q49" s="405">
        <f t="shared" si="2"/>
        <v>0</v>
      </c>
      <c r="R49" s="438"/>
      <c r="S49" s="405">
        <f t="shared" si="10"/>
        <v>0</v>
      </c>
      <c r="T49" s="405">
        <f t="shared" si="3"/>
        <v>0</v>
      </c>
      <c r="U49" s="438"/>
      <c r="V49" s="405">
        <f t="shared" si="11"/>
        <v>0</v>
      </c>
      <c r="W49" s="405">
        <f t="shared" si="4"/>
        <v>0</v>
      </c>
      <c r="X49" s="438"/>
      <c r="Y49" s="438"/>
      <c r="Z49" s="405">
        <f t="shared" si="5"/>
        <v>0</v>
      </c>
      <c r="AA49" s="405">
        <f t="shared" si="6"/>
        <v>0</v>
      </c>
    </row>
    <row r="50" spans="2:27" s="11" customFormat="1" x14ac:dyDescent="0.3">
      <c r="B50" s="268"/>
      <c r="C50" s="269"/>
      <c r="D50" s="269"/>
      <c r="E50" s="269"/>
      <c r="F50" s="436"/>
      <c r="G50" s="438"/>
      <c r="H50" s="438"/>
      <c r="I50" s="438"/>
      <c r="J50" s="405">
        <f t="shared" si="7"/>
        <v>0</v>
      </c>
      <c r="K50" s="405">
        <f t="shared" si="0"/>
        <v>0</v>
      </c>
      <c r="L50" s="438"/>
      <c r="M50" s="405">
        <f t="shared" si="8"/>
        <v>0</v>
      </c>
      <c r="N50" s="405">
        <f t="shared" si="1"/>
        <v>0</v>
      </c>
      <c r="O50" s="438"/>
      <c r="P50" s="405">
        <f t="shared" si="9"/>
        <v>0</v>
      </c>
      <c r="Q50" s="405">
        <f t="shared" si="2"/>
        <v>0</v>
      </c>
      <c r="R50" s="438"/>
      <c r="S50" s="405">
        <f t="shared" si="10"/>
        <v>0</v>
      </c>
      <c r="T50" s="405">
        <f t="shared" si="3"/>
        <v>0</v>
      </c>
      <c r="U50" s="438"/>
      <c r="V50" s="405">
        <f t="shared" si="11"/>
        <v>0</v>
      </c>
      <c r="W50" s="405">
        <f t="shared" si="4"/>
        <v>0</v>
      </c>
      <c r="X50" s="438"/>
      <c r="Y50" s="438"/>
      <c r="Z50" s="405">
        <f t="shared" si="5"/>
        <v>0</v>
      </c>
      <c r="AA50" s="405">
        <f t="shared" si="6"/>
        <v>0</v>
      </c>
    </row>
    <row r="51" spans="2:27" s="11" customFormat="1" x14ac:dyDescent="0.3">
      <c r="B51" s="268"/>
      <c r="C51" s="269"/>
      <c r="D51" s="269"/>
      <c r="E51" s="269"/>
      <c r="F51" s="436"/>
      <c r="G51" s="438"/>
      <c r="H51" s="438"/>
      <c r="I51" s="438"/>
      <c r="J51" s="405">
        <f t="shared" si="7"/>
        <v>0</v>
      </c>
      <c r="K51" s="405">
        <f t="shared" si="0"/>
        <v>0</v>
      </c>
      <c r="L51" s="438"/>
      <c r="M51" s="405">
        <f t="shared" si="8"/>
        <v>0</v>
      </c>
      <c r="N51" s="405">
        <f t="shared" si="1"/>
        <v>0</v>
      </c>
      <c r="O51" s="438"/>
      <c r="P51" s="405">
        <f t="shared" si="9"/>
        <v>0</v>
      </c>
      <c r="Q51" s="405">
        <f t="shared" si="2"/>
        <v>0</v>
      </c>
      <c r="R51" s="438"/>
      <c r="S51" s="405">
        <f t="shared" si="10"/>
        <v>0</v>
      </c>
      <c r="T51" s="405">
        <f t="shared" si="3"/>
        <v>0</v>
      </c>
      <c r="U51" s="438"/>
      <c r="V51" s="405">
        <f t="shared" si="11"/>
        <v>0</v>
      </c>
      <c r="W51" s="405">
        <f t="shared" si="4"/>
        <v>0</v>
      </c>
      <c r="X51" s="438"/>
      <c r="Y51" s="438"/>
      <c r="Z51" s="405">
        <f t="shared" si="5"/>
        <v>0</v>
      </c>
      <c r="AA51" s="405">
        <f t="shared" si="6"/>
        <v>0</v>
      </c>
    </row>
    <row r="52" spans="2:27" s="11" customFormat="1" x14ac:dyDescent="0.3">
      <c r="B52" s="268"/>
      <c r="C52" s="269"/>
      <c r="D52" s="269"/>
      <c r="E52" s="269"/>
      <c r="F52" s="436"/>
      <c r="G52" s="438"/>
      <c r="H52" s="438"/>
      <c r="I52" s="438"/>
      <c r="J52" s="405">
        <f t="shared" si="7"/>
        <v>0</v>
      </c>
      <c r="K52" s="405">
        <f t="shared" si="0"/>
        <v>0</v>
      </c>
      <c r="L52" s="438"/>
      <c r="M52" s="405">
        <f t="shared" si="8"/>
        <v>0</v>
      </c>
      <c r="N52" s="405">
        <f t="shared" si="1"/>
        <v>0</v>
      </c>
      <c r="O52" s="438"/>
      <c r="P52" s="405">
        <f t="shared" si="9"/>
        <v>0</v>
      </c>
      <c r="Q52" s="405">
        <f t="shared" si="2"/>
        <v>0</v>
      </c>
      <c r="R52" s="438"/>
      <c r="S52" s="405">
        <f t="shared" si="10"/>
        <v>0</v>
      </c>
      <c r="T52" s="405">
        <f t="shared" si="3"/>
        <v>0</v>
      </c>
      <c r="U52" s="438"/>
      <c r="V52" s="405">
        <f t="shared" si="11"/>
        <v>0</v>
      </c>
      <c r="W52" s="405">
        <f t="shared" si="4"/>
        <v>0</v>
      </c>
      <c r="X52" s="438"/>
      <c r="Y52" s="438"/>
      <c r="Z52" s="405">
        <f t="shared" si="5"/>
        <v>0</v>
      </c>
      <c r="AA52" s="405">
        <f t="shared" si="6"/>
        <v>0</v>
      </c>
    </row>
    <row r="53" spans="2:27" s="11" customFormat="1" x14ac:dyDescent="0.3">
      <c r="B53" s="268"/>
      <c r="C53" s="269"/>
      <c r="D53" s="269"/>
      <c r="E53" s="269"/>
      <c r="F53" s="436"/>
      <c r="G53" s="438"/>
      <c r="H53" s="438"/>
      <c r="I53" s="438"/>
      <c r="J53" s="405">
        <f t="shared" si="7"/>
        <v>0</v>
      </c>
      <c r="K53" s="405">
        <f t="shared" si="0"/>
        <v>0</v>
      </c>
      <c r="L53" s="438"/>
      <c r="M53" s="405">
        <f t="shared" si="8"/>
        <v>0</v>
      </c>
      <c r="N53" s="405">
        <f t="shared" si="1"/>
        <v>0</v>
      </c>
      <c r="O53" s="438"/>
      <c r="P53" s="405">
        <f t="shared" si="9"/>
        <v>0</v>
      </c>
      <c r="Q53" s="405">
        <f t="shared" si="2"/>
        <v>0</v>
      </c>
      <c r="R53" s="438"/>
      <c r="S53" s="405">
        <f t="shared" si="10"/>
        <v>0</v>
      </c>
      <c r="T53" s="405">
        <f t="shared" si="3"/>
        <v>0</v>
      </c>
      <c r="U53" s="438"/>
      <c r="V53" s="405">
        <f t="shared" si="11"/>
        <v>0</v>
      </c>
      <c r="W53" s="405">
        <f t="shared" si="4"/>
        <v>0</v>
      </c>
      <c r="X53" s="438"/>
      <c r="Y53" s="438"/>
      <c r="Z53" s="405">
        <f t="shared" si="5"/>
        <v>0</v>
      </c>
      <c r="AA53" s="405">
        <f t="shared" si="6"/>
        <v>0</v>
      </c>
    </row>
    <row r="54" spans="2:27" s="11" customFormat="1" x14ac:dyDescent="0.3">
      <c r="B54" s="268"/>
      <c r="C54" s="269"/>
      <c r="D54" s="269"/>
      <c r="E54" s="269"/>
      <c r="F54" s="436"/>
      <c r="G54" s="438"/>
      <c r="H54" s="438"/>
      <c r="I54" s="438"/>
      <c r="J54" s="405">
        <f t="shared" si="7"/>
        <v>0</v>
      </c>
      <c r="K54" s="405">
        <f t="shared" si="0"/>
        <v>0</v>
      </c>
      <c r="L54" s="438"/>
      <c r="M54" s="405">
        <f t="shared" si="8"/>
        <v>0</v>
      </c>
      <c r="N54" s="405">
        <f t="shared" si="1"/>
        <v>0</v>
      </c>
      <c r="O54" s="438"/>
      <c r="P54" s="405">
        <f t="shared" si="9"/>
        <v>0</v>
      </c>
      <c r="Q54" s="405">
        <f t="shared" si="2"/>
        <v>0</v>
      </c>
      <c r="R54" s="438"/>
      <c r="S54" s="405">
        <f t="shared" si="10"/>
        <v>0</v>
      </c>
      <c r="T54" s="405">
        <f t="shared" si="3"/>
        <v>0</v>
      </c>
      <c r="U54" s="438"/>
      <c r="V54" s="405">
        <f t="shared" si="11"/>
        <v>0</v>
      </c>
      <c r="W54" s="405">
        <f t="shared" si="4"/>
        <v>0</v>
      </c>
      <c r="X54" s="438"/>
      <c r="Y54" s="438"/>
      <c r="Z54" s="405">
        <f t="shared" si="5"/>
        <v>0</v>
      </c>
      <c r="AA54" s="405">
        <f t="shared" si="6"/>
        <v>0</v>
      </c>
    </row>
    <row r="55" spans="2:27" s="11" customFormat="1" x14ac:dyDescent="0.3">
      <c r="B55" s="268"/>
      <c r="C55" s="269"/>
      <c r="D55" s="269"/>
      <c r="E55" s="269"/>
      <c r="F55" s="436"/>
      <c r="G55" s="438"/>
      <c r="H55" s="438"/>
      <c r="I55" s="438"/>
      <c r="J55" s="405">
        <f t="shared" si="7"/>
        <v>0</v>
      </c>
      <c r="K55" s="405">
        <f t="shared" si="0"/>
        <v>0</v>
      </c>
      <c r="L55" s="438"/>
      <c r="M55" s="405">
        <f t="shared" si="8"/>
        <v>0</v>
      </c>
      <c r="N55" s="405">
        <f t="shared" si="1"/>
        <v>0</v>
      </c>
      <c r="O55" s="438"/>
      <c r="P55" s="405">
        <f t="shared" si="9"/>
        <v>0</v>
      </c>
      <c r="Q55" s="405">
        <f t="shared" si="2"/>
        <v>0</v>
      </c>
      <c r="R55" s="438"/>
      <c r="S55" s="405">
        <f t="shared" si="10"/>
        <v>0</v>
      </c>
      <c r="T55" s="405">
        <f t="shared" si="3"/>
        <v>0</v>
      </c>
      <c r="U55" s="438"/>
      <c r="V55" s="405">
        <f t="shared" si="11"/>
        <v>0</v>
      </c>
      <c r="W55" s="405">
        <f t="shared" si="4"/>
        <v>0</v>
      </c>
      <c r="X55" s="438"/>
      <c r="Y55" s="438"/>
      <c r="Z55" s="405">
        <f t="shared" si="5"/>
        <v>0</v>
      </c>
      <c r="AA55" s="405">
        <f t="shared" si="6"/>
        <v>0</v>
      </c>
    </row>
    <row r="56" spans="2:27" s="11" customFormat="1" x14ac:dyDescent="0.3">
      <c r="B56" s="268"/>
      <c r="C56" s="269"/>
      <c r="D56" s="269"/>
      <c r="E56" s="269"/>
      <c r="F56" s="436"/>
      <c r="G56" s="438"/>
      <c r="H56" s="438"/>
      <c r="I56" s="438"/>
      <c r="J56" s="405">
        <f t="shared" si="7"/>
        <v>0</v>
      </c>
      <c r="K56" s="405">
        <f t="shared" si="0"/>
        <v>0</v>
      </c>
      <c r="L56" s="438"/>
      <c r="M56" s="405">
        <f t="shared" si="8"/>
        <v>0</v>
      </c>
      <c r="N56" s="405">
        <f t="shared" si="1"/>
        <v>0</v>
      </c>
      <c r="O56" s="438"/>
      <c r="P56" s="405">
        <f t="shared" si="9"/>
        <v>0</v>
      </c>
      <c r="Q56" s="405">
        <f t="shared" si="2"/>
        <v>0</v>
      </c>
      <c r="R56" s="438"/>
      <c r="S56" s="405">
        <f t="shared" si="10"/>
        <v>0</v>
      </c>
      <c r="T56" s="405">
        <f t="shared" si="3"/>
        <v>0</v>
      </c>
      <c r="U56" s="438"/>
      <c r="V56" s="405">
        <f t="shared" si="11"/>
        <v>0</v>
      </c>
      <c r="W56" s="405">
        <f t="shared" si="4"/>
        <v>0</v>
      </c>
      <c r="X56" s="438"/>
      <c r="Y56" s="438"/>
      <c r="Z56" s="405">
        <f t="shared" si="5"/>
        <v>0</v>
      </c>
      <c r="AA56" s="405">
        <f t="shared" si="6"/>
        <v>0</v>
      </c>
    </row>
    <row r="57" spans="2:27" s="11" customFormat="1" x14ac:dyDescent="0.3">
      <c r="B57" s="268"/>
      <c r="C57" s="269"/>
      <c r="D57" s="269"/>
      <c r="E57" s="269"/>
      <c r="F57" s="436"/>
      <c r="G57" s="438"/>
      <c r="H57" s="438"/>
      <c r="I57" s="438"/>
      <c r="J57" s="405">
        <f t="shared" si="7"/>
        <v>0</v>
      </c>
      <c r="K57" s="405">
        <f t="shared" si="0"/>
        <v>0</v>
      </c>
      <c r="L57" s="438"/>
      <c r="M57" s="405">
        <f t="shared" si="8"/>
        <v>0</v>
      </c>
      <c r="N57" s="405">
        <f t="shared" si="1"/>
        <v>0</v>
      </c>
      <c r="O57" s="438"/>
      <c r="P57" s="405">
        <f t="shared" si="9"/>
        <v>0</v>
      </c>
      <c r="Q57" s="405">
        <f t="shared" si="2"/>
        <v>0</v>
      </c>
      <c r="R57" s="438"/>
      <c r="S57" s="405">
        <f t="shared" si="10"/>
        <v>0</v>
      </c>
      <c r="T57" s="405">
        <f t="shared" si="3"/>
        <v>0</v>
      </c>
      <c r="U57" s="438"/>
      <c r="V57" s="405">
        <f t="shared" si="11"/>
        <v>0</v>
      </c>
      <c r="W57" s="405">
        <f t="shared" si="4"/>
        <v>0</v>
      </c>
      <c r="X57" s="438"/>
      <c r="Y57" s="438"/>
      <c r="Z57" s="405">
        <f t="shared" si="5"/>
        <v>0</v>
      </c>
      <c r="AA57" s="405">
        <f t="shared" si="6"/>
        <v>0</v>
      </c>
    </row>
    <row r="58" spans="2:27" s="11" customFormat="1" x14ac:dyDescent="0.3">
      <c r="B58" s="268"/>
      <c r="C58" s="269"/>
      <c r="D58" s="269"/>
      <c r="E58" s="269"/>
      <c r="F58" s="436"/>
      <c r="G58" s="438"/>
      <c r="H58" s="438"/>
      <c r="I58" s="438"/>
      <c r="J58" s="405">
        <f t="shared" si="7"/>
        <v>0</v>
      </c>
      <c r="K58" s="405">
        <f t="shared" si="0"/>
        <v>0</v>
      </c>
      <c r="L58" s="438"/>
      <c r="M58" s="405">
        <f t="shared" si="8"/>
        <v>0</v>
      </c>
      <c r="N58" s="405">
        <f t="shared" si="1"/>
        <v>0</v>
      </c>
      <c r="O58" s="438"/>
      <c r="P58" s="405">
        <f t="shared" si="9"/>
        <v>0</v>
      </c>
      <c r="Q58" s="405">
        <f t="shared" si="2"/>
        <v>0</v>
      </c>
      <c r="R58" s="438"/>
      <c r="S58" s="405">
        <f t="shared" si="10"/>
        <v>0</v>
      </c>
      <c r="T58" s="405">
        <f t="shared" si="3"/>
        <v>0</v>
      </c>
      <c r="U58" s="438"/>
      <c r="V58" s="405">
        <f t="shared" si="11"/>
        <v>0</v>
      </c>
      <c r="W58" s="405">
        <f t="shared" si="4"/>
        <v>0</v>
      </c>
      <c r="X58" s="438"/>
      <c r="Y58" s="438"/>
      <c r="Z58" s="405">
        <f t="shared" si="5"/>
        <v>0</v>
      </c>
      <c r="AA58" s="405">
        <f t="shared" si="6"/>
        <v>0</v>
      </c>
    </row>
    <row r="59" spans="2:27" s="11" customFormat="1" x14ac:dyDescent="0.3">
      <c r="B59" s="268"/>
      <c r="C59" s="269"/>
      <c r="D59" s="269"/>
      <c r="E59" s="269"/>
      <c r="F59" s="436"/>
      <c r="G59" s="438"/>
      <c r="H59" s="438"/>
      <c r="I59" s="438"/>
      <c r="J59" s="405">
        <f t="shared" si="7"/>
        <v>0</v>
      </c>
      <c r="K59" s="405">
        <f t="shared" si="0"/>
        <v>0</v>
      </c>
      <c r="L59" s="438"/>
      <c r="M59" s="405">
        <f t="shared" si="8"/>
        <v>0</v>
      </c>
      <c r="N59" s="405">
        <f t="shared" si="1"/>
        <v>0</v>
      </c>
      <c r="O59" s="438"/>
      <c r="P59" s="405">
        <f t="shared" si="9"/>
        <v>0</v>
      </c>
      <c r="Q59" s="405">
        <f t="shared" si="2"/>
        <v>0</v>
      </c>
      <c r="R59" s="438"/>
      <c r="S59" s="405">
        <f t="shared" si="10"/>
        <v>0</v>
      </c>
      <c r="T59" s="405">
        <f t="shared" si="3"/>
        <v>0</v>
      </c>
      <c r="U59" s="438"/>
      <c r="V59" s="405">
        <f t="shared" si="11"/>
        <v>0</v>
      </c>
      <c r="W59" s="405">
        <f t="shared" si="4"/>
        <v>0</v>
      </c>
      <c r="X59" s="438"/>
      <c r="Y59" s="438"/>
      <c r="Z59" s="405">
        <f t="shared" si="5"/>
        <v>0</v>
      </c>
      <c r="AA59" s="405">
        <f t="shared" si="6"/>
        <v>0</v>
      </c>
    </row>
    <row r="60" spans="2:27" s="11" customFormat="1" x14ac:dyDescent="0.3">
      <c r="B60" s="268"/>
      <c r="C60" s="269"/>
      <c r="D60" s="269"/>
      <c r="E60" s="269"/>
      <c r="F60" s="436"/>
      <c r="G60" s="438"/>
      <c r="H60" s="438"/>
      <c r="I60" s="438"/>
      <c r="J60" s="405">
        <f t="shared" si="7"/>
        <v>0</v>
      </c>
      <c r="K60" s="405">
        <f t="shared" si="0"/>
        <v>0</v>
      </c>
      <c r="L60" s="438"/>
      <c r="M60" s="405">
        <f t="shared" si="8"/>
        <v>0</v>
      </c>
      <c r="N60" s="405">
        <f t="shared" si="1"/>
        <v>0</v>
      </c>
      <c r="O60" s="438"/>
      <c r="P60" s="405">
        <f t="shared" si="9"/>
        <v>0</v>
      </c>
      <c r="Q60" s="405">
        <f t="shared" si="2"/>
        <v>0</v>
      </c>
      <c r="R60" s="438"/>
      <c r="S60" s="405">
        <f t="shared" si="10"/>
        <v>0</v>
      </c>
      <c r="T60" s="405">
        <f t="shared" si="3"/>
        <v>0</v>
      </c>
      <c r="U60" s="438"/>
      <c r="V60" s="405">
        <f t="shared" si="11"/>
        <v>0</v>
      </c>
      <c r="W60" s="405">
        <f t="shared" si="4"/>
        <v>0</v>
      </c>
      <c r="X60" s="438"/>
      <c r="Y60" s="438"/>
      <c r="Z60" s="405">
        <f t="shared" si="5"/>
        <v>0</v>
      </c>
      <c r="AA60" s="405">
        <f t="shared" si="6"/>
        <v>0</v>
      </c>
    </row>
    <row r="61" spans="2:27" s="11" customFormat="1" x14ac:dyDescent="0.3">
      <c r="B61" s="268"/>
      <c r="C61" s="269"/>
      <c r="D61" s="269"/>
      <c r="E61" s="269"/>
      <c r="F61" s="436"/>
      <c r="G61" s="438"/>
      <c r="H61" s="438"/>
      <c r="I61" s="438"/>
      <c r="J61" s="405">
        <f t="shared" si="7"/>
        <v>0</v>
      </c>
      <c r="K61" s="405">
        <f t="shared" si="0"/>
        <v>0</v>
      </c>
      <c r="L61" s="438"/>
      <c r="M61" s="405">
        <f t="shared" si="8"/>
        <v>0</v>
      </c>
      <c r="N61" s="405">
        <f t="shared" si="1"/>
        <v>0</v>
      </c>
      <c r="O61" s="438"/>
      <c r="P61" s="405">
        <f t="shared" si="9"/>
        <v>0</v>
      </c>
      <c r="Q61" s="405">
        <f t="shared" si="2"/>
        <v>0</v>
      </c>
      <c r="R61" s="438"/>
      <c r="S61" s="405">
        <f t="shared" si="10"/>
        <v>0</v>
      </c>
      <c r="T61" s="405">
        <f t="shared" si="3"/>
        <v>0</v>
      </c>
      <c r="U61" s="438"/>
      <c r="V61" s="405">
        <f t="shared" si="11"/>
        <v>0</v>
      </c>
      <c r="W61" s="405">
        <f t="shared" si="4"/>
        <v>0</v>
      </c>
      <c r="X61" s="438"/>
      <c r="Y61" s="438"/>
      <c r="Z61" s="405">
        <f t="shared" si="5"/>
        <v>0</v>
      </c>
      <c r="AA61" s="405">
        <f t="shared" si="6"/>
        <v>0</v>
      </c>
    </row>
    <row r="62" spans="2:27" s="11" customFormat="1" x14ac:dyDescent="0.3">
      <c r="B62" s="268"/>
      <c r="C62" s="269"/>
      <c r="D62" s="269"/>
      <c r="E62" s="269"/>
      <c r="F62" s="436"/>
      <c r="G62" s="438"/>
      <c r="H62" s="438"/>
      <c r="I62" s="438"/>
      <c r="J62" s="405">
        <f t="shared" si="7"/>
        <v>0</v>
      </c>
      <c r="K62" s="405">
        <f t="shared" si="0"/>
        <v>0</v>
      </c>
      <c r="L62" s="438"/>
      <c r="M62" s="405">
        <f t="shared" si="8"/>
        <v>0</v>
      </c>
      <c r="N62" s="405">
        <f t="shared" si="1"/>
        <v>0</v>
      </c>
      <c r="O62" s="438"/>
      <c r="P62" s="405">
        <f t="shared" si="9"/>
        <v>0</v>
      </c>
      <c r="Q62" s="405">
        <f t="shared" si="2"/>
        <v>0</v>
      </c>
      <c r="R62" s="438"/>
      <c r="S62" s="405">
        <f t="shared" si="10"/>
        <v>0</v>
      </c>
      <c r="T62" s="405">
        <f t="shared" si="3"/>
        <v>0</v>
      </c>
      <c r="U62" s="438"/>
      <c r="V62" s="405">
        <f t="shared" si="11"/>
        <v>0</v>
      </c>
      <c r="W62" s="405">
        <f t="shared" si="4"/>
        <v>0</v>
      </c>
      <c r="X62" s="438"/>
      <c r="Y62" s="438"/>
      <c r="Z62" s="405">
        <f t="shared" si="5"/>
        <v>0</v>
      </c>
      <c r="AA62" s="405">
        <f t="shared" si="6"/>
        <v>0</v>
      </c>
    </row>
    <row r="63" spans="2:27" s="11" customFormat="1" x14ac:dyDescent="0.3">
      <c r="B63" s="268"/>
      <c r="C63" s="269"/>
      <c r="D63" s="269"/>
      <c r="E63" s="269"/>
      <c r="F63" s="436"/>
      <c r="G63" s="438"/>
      <c r="H63" s="438"/>
      <c r="I63" s="438"/>
      <c r="J63" s="405">
        <f t="shared" si="7"/>
        <v>0</v>
      </c>
      <c r="K63" s="405">
        <f t="shared" si="0"/>
        <v>0</v>
      </c>
      <c r="L63" s="438"/>
      <c r="M63" s="405">
        <f t="shared" si="8"/>
        <v>0</v>
      </c>
      <c r="N63" s="405">
        <f t="shared" si="1"/>
        <v>0</v>
      </c>
      <c r="O63" s="438"/>
      <c r="P63" s="405">
        <f t="shared" si="9"/>
        <v>0</v>
      </c>
      <c r="Q63" s="405">
        <f t="shared" si="2"/>
        <v>0</v>
      </c>
      <c r="R63" s="438"/>
      <c r="S63" s="405">
        <f t="shared" si="10"/>
        <v>0</v>
      </c>
      <c r="T63" s="405">
        <f t="shared" si="3"/>
        <v>0</v>
      </c>
      <c r="U63" s="438"/>
      <c r="V63" s="405">
        <f t="shared" si="11"/>
        <v>0</v>
      </c>
      <c r="W63" s="405">
        <f t="shared" si="4"/>
        <v>0</v>
      </c>
      <c r="X63" s="438"/>
      <c r="Y63" s="438"/>
      <c r="Z63" s="405">
        <f t="shared" si="5"/>
        <v>0</v>
      </c>
      <c r="AA63" s="405">
        <f t="shared" si="6"/>
        <v>0</v>
      </c>
    </row>
    <row r="64" spans="2:27" s="11" customFormat="1" x14ac:dyDescent="0.3">
      <c r="B64" s="268"/>
      <c r="C64" s="269"/>
      <c r="D64" s="269"/>
      <c r="E64" s="269"/>
      <c r="F64" s="436"/>
      <c r="G64" s="438"/>
      <c r="H64" s="438"/>
      <c r="I64" s="438"/>
      <c r="J64" s="405">
        <f t="shared" si="7"/>
        <v>0</v>
      </c>
      <c r="K64" s="405">
        <f t="shared" si="0"/>
        <v>0</v>
      </c>
      <c r="L64" s="438"/>
      <c r="M64" s="405">
        <f t="shared" si="8"/>
        <v>0</v>
      </c>
      <c r="N64" s="405">
        <f t="shared" si="1"/>
        <v>0</v>
      </c>
      <c r="O64" s="438"/>
      <c r="P64" s="405">
        <f t="shared" si="9"/>
        <v>0</v>
      </c>
      <c r="Q64" s="405">
        <f t="shared" si="2"/>
        <v>0</v>
      </c>
      <c r="R64" s="438"/>
      <c r="S64" s="405">
        <f t="shared" si="10"/>
        <v>0</v>
      </c>
      <c r="T64" s="405">
        <f t="shared" si="3"/>
        <v>0</v>
      </c>
      <c r="U64" s="438"/>
      <c r="V64" s="405">
        <f t="shared" si="11"/>
        <v>0</v>
      </c>
      <c r="W64" s="405">
        <f t="shared" si="4"/>
        <v>0</v>
      </c>
      <c r="X64" s="438"/>
      <c r="Y64" s="438"/>
      <c r="Z64" s="405">
        <f t="shared" si="5"/>
        <v>0</v>
      </c>
      <c r="AA64" s="405">
        <f t="shared" si="6"/>
        <v>0</v>
      </c>
    </row>
    <row r="65" spans="2:27" s="11" customFormat="1" x14ac:dyDescent="0.3">
      <c r="B65" s="268"/>
      <c r="C65" s="269"/>
      <c r="D65" s="269"/>
      <c r="E65" s="269"/>
      <c r="F65" s="436"/>
      <c r="G65" s="438"/>
      <c r="H65" s="438"/>
      <c r="I65" s="438"/>
      <c r="J65" s="405">
        <f t="shared" si="7"/>
        <v>0</v>
      </c>
      <c r="K65" s="405">
        <f t="shared" si="0"/>
        <v>0</v>
      </c>
      <c r="L65" s="438"/>
      <c r="M65" s="405">
        <f t="shared" si="8"/>
        <v>0</v>
      </c>
      <c r="N65" s="405">
        <f t="shared" si="1"/>
        <v>0</v>
      </c>
      <c r="O65" s="438"/>
      <c r="P65" s="405">
        <f t="shared" si="9"/>
        <v>0</v>
      </c>
      <c r="Q65" s="405">
        <f t="shared" si="2"/>
        <v>0</v>
      </c>
      <c r="R65" s="438"/>
      <c r="S65" s="405">
        <f t="shared" si="10"/>
        <v>0</v>
      </c>
      <c r="T65" s="405">
        <f t="shared" si="3"/>
        <v>0</v>
      </c>
      <c r="U65" s="438"/>
      <c r="V65" s="405">
        <f t="shared" si="11"/>
        <v>0</v>
      </c>
      <c r="W65" s="405">
        <f t="shared" si="4"/>
        <v>0</v>
      </c>
      <c r="X65" s="438"/>
      <c r="Y65" s="438"/>
      <c r="Z65" s="405">
        <f t="shared" si="5"/>
        <v>0</v>
      </c>
      <c r="AA65" s="405">
        <f t="shared" si="6"/>
        <v>0</v>
      </c>
    </row>
    <row r="66" spans="2:27" s="11" customFormat="1" x14ac:dyDescent="0.3">
      <c r="B66" s="268"/>
      <c r="C66" s="269"/>
      <c r="D66" s="269"/>
      <c r="E66" s="269"/>
      <c r="F66" s="436"/>
      <c r="G66" s="438"/>
      <c r="H66" s="438"/>
      <c r="I66" s="438"/>
      <c r="J66" s="405">
        <f t="shared" si="7"/>
        <v>0</v>
      </c>
      <c r="K66" s="405">
        <f t="shared" si="0"/>
        <v>0</v>
      </c>
      <c r="L66" s="438"/>
      <c r="M66" s="405">
        <f t="shared" si="8"/>
        <v>0</v>
      </c>
      <c r="N66" s="405">
        <f t="shared" si="1"/>
        <v>0</v>
      </c>
      <c r="O66" s="438"/>
      <c r="P66" s="405">
        <f t="shared" si="9"/>
        <v>0</v>
      </c>
      <c r="Q66" s="405">
        <f t="shared" si="2"/>
        <v>0</v>
      </c>
      <c r="R66" s="438"/>
      <c r="S66" s="405">
        <f t="shared" si="10"/>
        <v>0</v>
      </c>
      <c r="T66" s="405">
        <f t="shared" si="3"/>
        <v>0</v>
      </c>
      <c r="U66" s="438"/>
      <c r="V66" s="405">
        <f t="shared" si="11"/>
        <v>0</v>
      </c>
      <c r="W66" s="405">
        <f t="shared" si="4"/>
        <v>0</v>
      </c>
      <c r="X66" s="438"/>
      <c r="Y66" s="438"/>
      <c r="Z66" s="405">
        <f t="shared" si="5"/>
        <v>0</v>
      </c>
      <c r="AA66" s="405">
        <f t="shared" si="6"/>
        <v>0</v>
      </c>
    </row>
    <row r="67" spans="2:27" s="11" customFormat="1" x14ac:dyDescent="0.3">
      <c r="B67" s="268"/>
      <c r="C67" s="269"/>
      <c r="D67" s="269"/>
      <c r="E67" s="269"/>
      <c r="F67" s="436"/>
      <c r="G67" s="438"/>
      <c r="H67" s="438"/>
      <c r="I67" s="438"/>
      <c r="J67" s="405">
        <f t="shared" si="7"/>
        <v>0</v>
      </c>
      <c r="K67" s="405">
        <f t="shared" si="0"/>
        <v>0</v>
      </c>
      <c r="L67" s="438"/>
      <c r="M67" s="405">
        <f t="shared" si="8"/>
        <v>0</v>
      </c>
      <c r="N67" s="405">
        <f t="shared" si="1"/>
        <v>0</v>
      </c>
      <c r="O67" s="438"/>
      <c r="P67" s="405">
        <f t="shared" si="9"/>
        <v>0</v>
      </c>
      <c r="Q67" s="405">
        <f t="shared" si="2"/>
        <v>0</v>
      </c>
      <c r="R67" s="438"/>
      <c r="S67" s="405">
        <f t="shared" si="10"/>
        <v>0</v>
      </c>
      <c r="T67" s="405">
        <f t="shared" si="3"/>
        <v>0</v>
      </c>
      <c r="U67" s="438"/>
      <c r="V67" s="405">
        <f t="shared" si="11"/>
        <v>0</v>
      </c>
      <c r="W67" s="405">
        <f t="shared" si="4"/>
        <v>0</v>
      </c>
      <c r="X67" s="438"/>
      <c r="Y67" s="438"/>
      <c r="Z67" s="405">
        <f t="shared" si="5"/>
        <v>0</v>
      </c>
      <c r="AA67" s="405">
        <f t="shared" si="6"/>
        <v>0</v>
      </c>
    </row>
    <row r="68" spans="2:27" s="11" customFormat="1" x14ac:dyDescent="0.3">
      <c r="B68" s="268"/>
      <c r="C68" s="269"/>
      <c r="D68" s="269"/>
      <c r="E68" s="269"/>
      <c r="F68" s="436"/>
      <c r="G68" s="438"/>
      <c r="H68" s="438"/>
      <c r="I68" s="438"/>
      <c r="J68" s="405">
        <f t="shared" si="7"/>
        <v>0</v>
      </c>
      <c r="K68" s="405">
        <f t="shared" si="0"/>
        <v>0</v>
      </c>
      <c r="L68" s="438"/>
      <c r="M68" s="405">
        <f t="shared" si="8"/>
        <v>0</v>
      </c>
      <c r="N68" s="405">
        <f t="shared" si="1"/>
        <v>0</v>
      </c>
      <c r="O68" s="438"/>
      <c r="P68" s="405">
        <f t="shared" si="9"/>
        <v>0</v>
      </c>
      <c r="Q68" s="405">
        <f t="shared" si="2"/>
        <v>0</v>
      </c>
      <c r="R68" s="438"/>
      <c r="S68" s="405">
        <f t="shared" si="10"/>
        <v>0</v>
      </c>
      <c r="T68" s="405">
        <f t="shared" si="3"/>
        <v>0</v>
      </c>
      <c r="U68" s="438"/>
      <c r="V68" s="405">
        <f t="shared" si="11"/>
        <v>0</v>
      </c>
      <c r="W68" s="405">
        <f t="shared" si="4"/>
        <v>0</v>
      </c>
      <c r="X68" s="438"/>
      <c r="Y68" s="438"/>
      <c r="Z68" s="405">
        <f t="shared" si="5"/>
        <v>0</v>
      </c>
      <c r="AA68" s="405">
        <f t="shared" si="6"/>
        <v>0</v>
      </c>
    </row>
    <row r="69" spans="2:27" s="11" customFormat="1" x14ac:dyDescent="0.3">
      <c r="B69" s="268"/>
      <c r="C69" s="269"/>
      <c r="D69" s="269"/>
      <c r="E69" s="269"/>
      <c r="F69" s="436"/>
      <c r="G69" s="438"/>
      <c r="H69" s="438"/>
      <c r="I69" s="438"/>
      <c r="J69" s="405">
        <f t="shared" si="7"/>
        <v>0</v>
      </c>
      <c r="K69" s="405">
        <f t="shared" si="0"/>
        <v>0</v>
      </c>
      <c r="L69" s="438"/>
      <c r="M69" s="405">
        <f t="shared" si="8"/>
        <v>0</v>
      </c>
      <c r="N69" s="405">
        <f t="shared" si="1"/>
        <v>0</v>
      </c>
      <c r="O69" s="438"/>
      <c r="P69" s="405">
        <f t="shared" si="9"/>
        <v>0</v>
      </c>
      <c r="Q69" s="405">
        <f t="shared" si="2"/>
        <v>0</v>
      </c>
      <c r="R69" s="438"/>
      <c r="S69" s="405">
        <f t="shared" si="10"/>
        <v>0</v>
      </c>
      <c r="T69" s="405">
        <f t="shared" si="3"/>
        <v>0</v>
      </c>
      <c r="U69" s="438"/>
      <c r="V69" s="405">
        <f t="shared" si="11"/>
        <v>0</v>
      </c>
      <c r="W69" s="405">
        <f t="shared" si="4"/>
        <v>0</v>
      </c>
      <c r="X69" s="438"/>
      <c r="Y69" s="438"/>
      <c r="Z69" s="405">
        <f t="shared" si="5"/>
        <v>0</v>
      </c>
      <c r="AA69" s="405">
        <f t="shared" si="6"/>
        <v>0</v>
      </c>
    </row>
    <row r="70" spans="2:27" s="11" customFormat="1" x14ac:dyDescent="0.3">
      <c r="B70" s="268"/>
      <c r="C70" s="269"/>
      <c r="D70" s="269"/>
      <c r="E70" s="269"/>
      <c r="F70" s="436"/>
      <c r="G70" s="438"/>
      <c r="H70" s="438"/>
      <c r="I70" s="438"/>
      <c r="J70" s="405">
        <f t="shared" si="7"/>
        <v>0</v>
      </c>
      <c r="K70" s="405">
        <f t="shared" si="0"/>
        <v>0</v>
      </c>
      <c r="L70" s="438"/>
      <c r="M70" s="405">
        <f t="shared" si="8"/>
        <v>0</v>
      </c>
      <c r="N70" s="405">
        <f t="shared" si="1"/>
        <v>0</v>
      </c>
      <c r="O70" s="438"/>
      <c r="P70" s="405">
        <f t="shared" si="9"/>
        <v>0</v>
      </c>
      <c r="Q70" s="405">
        <f t="shared" si="2"/>
        <v>0</v>
      </c>
      <c r="R70" s="438"/>
      <c r="S70" s="405">
        <f t="shared" si="10"/>
        <v>0</v>
      </c>
      <c r="T70" s="405">
        <f t="shared" si="3"/>
        <v>0</v>
      </c>
      <c r="U70" s="438"/>
      <c r="V70" s="405">
        <f t="shared" si="11"/>
        <v>0</v>
      </c>
      <c r="W70" s="405">
        <f t="shared" si="4"/>
        <v>0</v>
      </c>
      <c r="X70" s="438"/>
      <c r="Y70" s="438"/>
      <c r="Z70" s="405">
        <f t="shared" si="5"/>
        <v>0</v>
      </c>
      <c r="AA70" s="405">
        <f t="shared" si="6"/>
        <v>0</v>
      </c>
    </row>
    <row r="71" spans="2:27" s="11" customFormat="1" x14ac:dyDescent="0.3">
      <c r="B71" s="268"/>
      <c r="C71" s="269"/>
      <c r="D71" s="269"/>
      <c r="E71" s="269"/>
      <c r="F71" s="436"/>
      <c r="G71" s="438"/>
      <c r="H71" s="438"/>
      <c r="I71" s="438"/>
      <c r="J71" s="405">
        <f t="shared" si="7"/>
        <v>0</v>
      </c>
      <c r="K71" s="405">
        <f t="shared" si="0"/>
        <v>0</v>
      </c>
      <c r="L71" s="438"/>
      <c r="M71" s="405">
        <f t="shared" si="8"/>
        <v>0</v>
      </c>
      <c r="N71" s="405">
        <f t="shared" si="1"/>
        <v>0</v>
      </c>
      <c r="O71" s="438"/>
      <c r="P71" s="405">
        <f t="shared" si="9"/>
        <v>0</v>
      </c>
      <c r="Q71" s="405">
        <f t="shared" si="2"/>
        <v>0</v>
      </c>
      <c r="R71" s="438"/>
      <c r="S71" s="405">
        <f t="shared" si="10"/>
        <v>0</v>
      </c>
      <c r="T71" s="405">
        <f t="shared" si="3"/>
        <v>0</v>
      </c>
      <c r="U71" s="438"/>
      <c r="V71" s="405">
        <f t="shared" si="11"/>
        <v>0</v>
      </c>
      <c r="W71" s="405">
        <f t="shared" si="4"/>
        <v>0</v>
      </c>
      <c r="X71" s="438"/>
      <c r="Y71" s="438"/>
      <c r="Z71" s="405">
        <f t="shared" si="5"/>
        <v>0</v>
      </c>
      <c r="AA71" s="405">
        <f t="shared" si="6"/>
        <v>0</v>
      </c>
    </row>
    <row r="72" spans="2:27" s="11" customFormat="1" x14ac:dyDescent="0.3">
      <c r="B72" s="268"/>
      <c r="C72" s="269"/>
      <c r="D72" s="269"/>
      <c r="E72" s="269"/>
      <c r="F72" s="436"/>
      <c r="G72" s="438"/>
      <c r="H72" s="438"/>
      <c r="I72" s="438"/>
      <c r="J72" s="405">
        <f t="shared" si="7"/>
        <v>0</v>
      </c>
      <c r="K72" s="405">
        <f t="shared" si="0"/>
        <v>0</v>
      </c>
      <c r="L72" s="438"/>
      <c r="M72" s="405">
        <f t="shared" si="8"/>
        <v>0</v>
      </c>
      <c r="N72" s="405">
        <f t="shared" si="1"/>
        <v>0</v>
      </c>
      <c r="O72" s="438"/>
      <c r="P72" s="405">
        <f t="shared" si="9"/>
        <v>0</v>
      </c>
      <c r="Q72" s="405">
        <f t="shared" si="2"/>
        <v>0</v>
      </c>
      <c r="R72" s="438"/>
      <c r="S72" s="405">
        <f t="shared" si="10"/>
        <v>0</v>
      </c>
      <c r="T72" s="405">
        <f t="shared" si="3"/>
        <v>0</v>
      </c>
      <c r="U72" s="438"/>
      <c r="V72" s="405">
        <f t="shared" si="11"/>
        <v>0</v>
      </c>
      <c r="W72" s="405">
        <f t="shared" si="4"/>
        <v>0</v>
      </c>
      <c r="X72" s="438"/>
      <c r="Y72" s="438"/>
      <c r="Z72" s="405">
        <f t="shared" si="5"/>
        <v>0</v>
      </c>
      <c r="AA72" s="405">
        <f t="shared" si="6"/>
        <v>0</v>
      </c>
    </row>
    <row r="73" spans="2:27" s="11" customFormat="1" x14ac:dyDescent="0.3">
      <c r="B73" s="268"/>
      <c r="C73" s="269"/>
      <c r="D73" s="269"/>
      <c r="E73" s="269"/>
      <c r="F73" s="436"/>
      <c r="G73" s="438"/>
      <c r="H73" s="438"/>
      <c r="I73" s="438"/>
      <c r="J73" s="405">
        <f t="shared" si="7"/>
        <v>0</v>
      </c>
      <c r="K73" s="405">
        <f t="shared" si="0"/>
        <v>0</v>
      </c>
      <c r="L73" s="438"/>
      <c r="M73" s="405">
        <f t="shared" si="8"/>
        <v>0</v>
      </c>
      <c r="N73" s="405">
        <f t="shared" si="1"/>
        <v>0</v>
      </c>
      <c r="O73" s="438"/>
      <c r="P73" s="405">
        <f t="shared" si="9"/>
        <v>0</v>
      </c>
      <c r="Q73" s="405">
        <f t="shared" si="2"/>
        <v>0</v>
      </c>
      <c r="R73" s="438"/>
      <c r="S73" s="405">
        <f t="shared" si="10"/>
        <v>0</v>
      </c>
      <c r="T73" s="405">
        <f t="shared" si="3"/>
        <v>0</v>
      </c>
      <c r="U73" s="438"/>
      <c r="V73" s="405">
        <f t="shared" si="11"/>
        <v>0</v>
      </c>
      <c r="W73" s="405">
        <f t="shared" si="4"/>
        <v>0</v>
      </c>
      <c r="X73" s="438"/>
      <c r="Y73" s="438"/>
      <c r="Z73" s="405">
        <f t="shared" si="5"/>
        <v>0</v>
      </c>
      <c r="AA73" s="405">
        <f t="shared" si="6"/>
        <v>0</v>
      </c>
    </row>
    <row r="74" spans="2:27" s="11" customFormat="1" x14ac:dyDescent="0.3">
      <c r="B74" s="268"/>
      <c r="C74" s="269"/>
      <c r="D74" s="269"/>
      <c r="E74" s="269"/>
      <c r="F74" s="436"/>
      <c r="G74" s="438"/>
      <c r="H74" s="438"/>
      <c r="I74" s="438"/>
      <c r="J74" s="405">
        <f t="shared" si="7"/>
        <v>0</v>
      </c>
      <c r="K74" s="405">
        <f t="shared" si="0"/>
        <v>0</v>
      </c>
      <c r="L74" s="438"/>
      <c r="M74" s="405">
        <f t="shared" si="8"/>
        <v>0</v>
      </c>
      <c r="N74" s="405">
        <f t="shared" si="1"/>
        <v>0</v>
      </c>
      <c r="O74" s="438"/>
      <c r="P74" s="405">
        <f t="shared" si="9"/>
        <v>0</v>
      </c>
      <c r="Q74" s="405">
        <f t="shared" si="2"/>
        <v>0</v>
      </c>
      <c r="R74" s="438"/>
      <c r="S74" s="405">
        <f t="shared" si="10"/>
        <v>0</v>
      </c>
      <c r="T74" s="405">
        <f t="shared" si="3"/>
        <v>0</v>
      </c>
      <c r="U74" s="438"/>
      <c r="V74" s="405">
        <f t="shared" si="11"/>
        <v>0</v>
      </c>
      <c r="W74" s="405">
        <f t="shared" si="4"/>
        <v>0</v>
      </c>
      <c r="X74" s="438"/>
      <c r="Y74" s="438"/>
      <c r="Z74" s="405">
        <f t="shared" si="5"/>
        <v>0</v>
      </c>
      <c r="AA74" s="405">
        <f t="shared" si="6"/>
        <v>0</v>
      </c>
    </row>
    <row r="75" spans="2:27" s="11" customFormat="1" x14ac:dyDescent="0.3">
      <c r="B75" s="268"/>
      <c r="C75" s="269"/>
      <c r="D75" s="269"/>
      <c r="E75" s="269"/>
      <c r="F75" s="436"/>
      <c r="G75" s="438"/>
      <c r="H75" s="438"/>
      <c r="I75" s="438"/>
      <c r="J75" s="405">
        <f t="shared" si="7"/>
        <v>0</v>
      </c>
      <c r="K75" s="405">
        <f t="shared" si="0"/>
        <v>0</v>
      </c>
      <c r="L75" s="438"/>
      <c r="M75" s="405">
        <f t="shared" si="8"/>
        <v>0</v>
      </c>
      <c r="N75" s="405">
        <f t="shared" si="1"/>
        <v>0</v>
      </c>
      <c r="O75" s="438"/>
      <c r="P75" s="405">
        <f t="shared" si="9"/>
        <v>0</v>
      </c>
      <c r="Q75" s="405">
        <f t="shared" si="2"/>
        <v>0</v>
      </c>
      <c r="R75" s="438"/>
      <c r="S75" s="405">
        <f t="shared" si="10"/>
        <v>0</v>
      </c>
      <c r="T75" s="405">
        <f t="shared" si="3"/>
        <v>0</v>
      </c>
      <c r="U75" s="438"/>
      <c r="V75" s="405">
        <f t="shared" si="11"/>
        <v>0</v>
      </c>
      <c r="W75" s="405">
        <f t="shared" si="4"/>
        <v>0</v>
      </c>
      <c r="X75" s="438"/>
      <c r="Y75" s="438"/>
      <c r="Z75" s="405">
        <f t="shared" si="5"/>
        <v>0</v>
      </c>
      <c r="AA75" s="405">
        <f t="shared" si="6"/>
        <v>0</v>
      </c>
    </row>
    <row r="76" spans="2:27" s="11" customFormat="1" x14ac:dyDescent="0.3">
      <c r="B76" s="268"/>
      <c r="C76" s="269"/>
      <c r="D76" s="269"/>
      <c r="E76" s="269"/>
      <c r="F76" s="436"/>
      <c r="G76" s="438"/>
      <c r="H76" s="438"/>
      <c r="I76" s="438"/>
      <c r="J76" s="405">
        <f t="shared" si="7"/>
        <v>0</v>
      </c>
      <c r="K76" s="405">
        <f t="shared" si="0"/>
        <v>0</v>
      </c>
      <c r="L76" s="438"/>
      <c r="M76" s="405">
        <f t="shared" si="8"/>
        <v>0</v>
      </c>
      <c r="N76" s="405">
        <f t="shared" si="1"/>
        <v>0</v>
      </c>
      <c r="O76" s="438"/>
      <c r="P76" s="405">
        <f t="shared" si="9"/>
        <v>0</v>
      </c>
      <c r="Q76" s="405">
        <f t="shared" si="2"/>
        <v>0</v>
      </c>
      <c r="R76" s="438"/>
      <c r="S76" s="405">
        <f t="shared" si="10"/>
        <v>0</v>
      </c>
      <c r="T76" s="405">
        <f t="shared" si="3"/>
        <v>0</v>
      </c>
      <c r="U76" s="438"/>
      <c r="V76" s="405">
        <f t="shared" si="11"/>
        <v>0</v>
      </c>
      <c r="W76" s="405">
        <f t="shared" si="4"/>
        <v>0</v>
      </c>
      <c r="X76" s="438"/>
      <c r="Y76" s="438"/>
      <c r="Z76" s="405">
        <f t="shared" si="5"/>
        <v>0</v>
      </c>
      <c r="AA76" s="405">
        <f t="shared" si="6"/>
        <v>0</v>
      </c>
    </row>
    <row r="77" spans="2:27" s="11" customFormat="1" x14ac:dyDescent="0.3">
      <c r="B77" s="268"/>
      <c r="C77" s="269"/>
      <c r="D77" s="269"/>
      <c r="E77" s="269"/>
      <c r="F77" s="436"/>
      <c r="G77" s="438"/>
      <c r="H77" s="438"/>
      <c r="I77" s="438"/>
      <c r="J77" s="405">
        <f t="shared" si="7"/>
        <v>0</v>
      </c>
      <c r="K77" s="405">
        <f t="shared" si="0"/>
        <v>0</v>
      </c>
      <c r="L77" s="438"/>
      <c r="M77" s="405">
        <f t="shared" si="8"/>
        <v>0</v>
      </c>
      <c r="N77" s="405">
        <f t="shared" si="1"/>
        <v>0</v>
      </c>
      <c r="O77" s="438"/>
      <c r="P77" s="405">
        <f t="shared" si="9"/>
        <v>0</v>
      </c>
      <c r="Q77" s="405">
        <f t="shared" si="2"/>
        <v>0</v>
      </c>
      <c r="R77" s="438"/>
      <c r="S77" s="405">
        <f t="shared" si="10"/>
        <v>0</v>
      </c>
      <c r="T77" s="405">
        <f t="shared" si="3"/>
        <v>0</v>
      </c>
      <c r="U77" s="438"/>
      <c r="V77" s="405">
        <f t="shared" si="11"/>
        <v>0</v>
      </c>
      <c r="W77" s="405">
        <f t="shared" si="4"/>
        <v>0</v>
      </c>
      <c r="X77" s="438"/>
      <c r="Y77" s="438"/>
      <c r="Z77" s="405">
        <f t="shared" si="5"/>
        <v>0</v>
      </c>
      <c r="AA77" s="405">
        <f t="shared" si="6"/>
        <v>0</v>
      </c>
    </row>
    <row r="78" spans="2:27" s="11" customFormat="1" x14ac:dyDescent="0.3">
      <c r="B78" s="268"/>
      <c r="C78" s="269"/>
      <c r="D78" s="269"/>
      <c r="E78" s="269"/>
      <c r="F78" s="436"/>
      <c r="G78" s="438"/>
      <c r="H78" s="438"/>
      <c r="I78" s="438"/>
      <c r="J78" s="405">
        <f t="shared" si="7"/>
        <v>0</v>
      </c>
      <c r="K78" s="405">
        <f t="shared" si="0"/>
        <v>0</v>
      </c>
      <c r="L78" s="438"/>
      <c r="M78" s="405">
        <f t="shared" si="8"/>
        <v>0</v>
      </c>
      <c r="N78" s="405">
        <f t="shared" si="1"/>
        <v>0</v>
      </c>
      <c r="O78" s="438"/>
      <c r="P78" s="405">
        <f t="shared" si="9"/>
        <v>0</v>
      </c>
      <c r="Q78" s="405">
        <f t="shared" si="2"/>
        <v>0</v>
      </c>
      <c r="R78" s="438"/>
      <c r="S78" s="405">
        <f t="shared" si="10"/>
        <v>0</v>
      </c>
      <c r="T78" s="405">
        <f t="shared" si="3"/>
        <v>0</v>
      </c>
      <c r="U78" s="438"/>
      <c r="V78" s="405">
        <f t="shared" si="11"/>
        <v>0</v>
      </c>
      <c r="W78" s="405">
        <f t="shared" si="4"/>
        <v>0</v>
      </c>
      <c r="X78" s="438"/>
      <c r="Y78" s="438"/>
      <c r="Z78" s="405">
        <f t="shared" si="5"/>
        <v>0</v>
      </c>
      <c r="AA78" s="405">
        <f t="shared" si="6"/>
        <v>0</v>
      </c>
    </row>
    <row r="79" spans="2:27" s="11" customFormat="1" x14ac:dyDescent="0.3">
      <c r="B79" s="268"/>
      <c r="C79" s="269"/>
      <c r="D79" s="269"/>
      <c r="E79" s="269"/>
      <c r="F79" s="436"/>
      <c r="G79" s="438"/>
      <c r="H79" s="438"/>
      <c r="I79" s="438"/>
      <c r="J79" s="405">
        <f t="shared" si="7"/>
        <v>0</v>
      </c>
      <c r="K79" s="405">
        <f t="shared" si="0"/>
        <v>0</v>
      </c>
      <c r="L79" s="438"/>
      <c r="M79" s="405">
        <f t="shared" si="8"/>
        <v>0</v>
      </c>
      <c r="N79" s="405">
        <f t="shared" si="1"/>
        <v>0</v>
      </c>
      <c r="O79" s="438"/>
      <c r="P79" s="405">
        <f t="shared" si="9"/>
        <v>0</v>
      </c>
      <c r="Q79" s="405">
        <f t="shared" si="2"/>
        <v>0</v>
      </c>
      <c r="R79" s="438"/>
      <c r="S79" s="405">
        <f t="shared" si="10"/>
        <v>0</v>
      </c>
      <c r="T79" s="405">
        <f t="shared" si="3"/>
        <v>0</v>
      </c>
      <c r="U79" s="438"/>
      <c r="V79" s="405">
        <f t="shared" si="11"/>
        <v>0</v>
      </c>
      <c r="W79" s="405">
        <f t="shared" si="4"/>
        <v>0</v>
      </c>
      <c r="X79" s="438"/>
      <c r="Y79" s="438"/>
      <c r="Z79" s="405">
        <f t="shared" si="5"/>
        <v>0</v>
      </c>
      <c r="AA79" s="405">
        <f t="shared" si="6"/>
        <v>0</v>
      </c>
    </row>
    <row r="80" spans="2:27" s="11" customFormat="1" x14ac:dyDescent="0.3">
      <c r="B80" s="268"/>
      <c r="C80" s="269"/>
      <c r="D80" s="269"/>
      <c r="E80" s="269"/>
      <c r="F80" s="436"/>
      <c r="G80" s="438"/>
      <c r="H80" s="438"/>
      <c r="I80" s="438"/>
      <c r="J80" s="405">
        <f t="shared" ref="J80:J103" si="12">IF(I80=0,0,I80-$H80)</f>
        <v>0</v>
      </c>
      <c r="K80" s="405">
        <f t="shared" ref="K80:K103" si="13">MAX(J80,0)</f>
        <v>0</v>
      </c>
      <c r="L80" s="438"/>
      <c r="M80" s="405">
        <f t="shared" ref="M80:M103" si="14">IF(L80=0,0,L80-$H80)</f>
        <v>0</v>
      </c>
      <c r="N80" s="405">
        <f t="shared" ref="N80:N103" si="15">MAX(M80,0)</f>
        <v>0</v>
      </c>
      <c r="O80" s="438"/>
      <c r="P80" s="405">
        <f t="shared" ref="P80:P103" si="16">IF(O80=0,0,O80-$H80)</f>
        <v>0</v>
      </c>
      <c r="Q80" s="405">
        <f t="shared" ref="Q80:Q103" si="17">MAX(P80,0)</f>
        <v>0</v>
      </c>
      <c r="R80" s="438"/>
      <c r="S80" s="405">
        <f t="shared" ref="S80:S103" si="18">IF(R80=0,0,R80-$H80)</f>
        <v>0</v>
      </c>
      <c r="T80" s="405">
        <f t="shared" ref="T80:T103" si="19">MAX(S80,0)</f>
        <v>0</v>
      </c>
      <c r="U80" s="438"/>
      <c r="V80" s="405">
        <f t="shared" ref="V80:V103" si="20">IF(U80=0,0,U80-$H80)</f>
        <v>0</v>
      </c>
      <c r="W80" s="405">
        <f t="shared" ref="W80:W103" si="21">MAX(V80,0)</f>
        <v>0</v>
      </c>
      <c r="X80" s="438"/>
      <c r="Y80" s="438"/>
      <c r="Z80" s="405">
        <f t="shared" ref="Z80:Z103" si="22">IF(AND(X80=0,Y80=0),0,MAX(Y80,X80)-$H80)</f>
        <v>0</v>
      </c>
      <c r="AA80" s="405">
        <f t="shared" ref="AA80:AA103" si="23">MAX(Z80,0)</f>
        <v>0</v>
      </c>
    </row>
    <row r="81" spans="2:27" s="11" customFormat="1" x14ac:dyDescent="0.3">
      <c r="B81" s="268"/>
      <c r="C81" s="269"/>
      <c r="D81" s="269"/>
      <c r="E81" s="269"/>
      <c r="F81" s="436"/>
      <c r="G81" s="438"/>
      <c r="H81" s="438"/>
      <c r="I81" s="438"/>
      <c r="J81" s="405">
        <f t="shared" si="12"/>
        <v>0</v>
      </c>
      <c r="K81" s="405">
        <f t="shared" si="13"/>
        <v>0</v>
      </c>
      <c r="L81" s="438"/>
      <c r="M81" s="405">
        <f t="shared" si="14"/>
        <v>0</v>
      </c>
      <c r="N81" s="405">
        <f t="shared" si="15"/>
        <v>0</v>
      </c>
      <c r="O81" s="438"/>
      <c r="P81" s="405">
        <f t="shared" si="16"/>
        <v>0</v>
      </c>
      <c r="Q81" s="405">
        <f t="shared" si="17"/>
        <v>0</v>
      </c>
      <c r="R81" s="438"/>
      <c r="S81" s="405">
        <f t="shared" si="18"/>
        <v>0</v>
      </c>
      <c r="T81" s="405">
        <f t="shared" si="19"/>
        <v>0</v>
      </c>
      <c r="U81" s="438"/>
      <c r="V81" s="405">
        <f t="shared" si="20"/>
        <v>0</v>
      </c>
      <c r="W81" s="405">
        <f t="shared" si="21"/>
        <v>0</v>
      </c>
      <c r="X81" s="438"/>
      <c r="Y81" s="438"/>
      <c r="Z81" s="405">
        <f t="shared" si="22"/>
        <v>0</v>
      </c>
      <c r="AA81" s="405">
        <f t="shared" si="23"/>
        <v>0</v>
      </c>
    </row>
    <row r="82" spans="2:27" s="11" customFormat="1" x14ac:dyDescent="0.3">
      <c r="B82" s="268"/>
      <c r="C82" s="269"/>
      <c r="D82" s="269"/>
      <c r="E82" s="269"/>
      <c r="F82" s="436"/>
      <c r="G82" s="438"/>
      <c r="H82" s="438"/>
      <c r="I82" s="438"/>
      <c r="J82" s="405">
        <f t="shared" si="12"/>
        <v>0</v>
      </c>
      <c r="K82" s="405">
        <f t="shared" si="13"/>
        <v>0</v>
      </c>
      <c r="L82" s="438"/>
      <c r="M82" s="405">
        <f t="shared" si="14"/>
        <v>0</v>
      </c>
      <c r="N82" s="405">
        <f t="shared" si="15"/>
        <v>0</v>
      </c>
      <c r="O82" s="438"/>
      <c r="P82" s="405">
        <f t="shared" si="16"/>
        <v>0</v>
      </c>
      <c r="Q82" s="405">
        <f t="shared" si="17"/>
        <v>0</v>
      </c>
      <c r="R82" s="438"/>
      <c r="S82" s="405">
        <f t="shared" si="18"/>
        <v>0</v>
      </c>
      <c r="T82" s="405">
        <f t="shared" si="19"/>
        <v>0</v>
      </c>
      <c r="U82" s="438"/>
      <c r="V82" s="405">
        <f t="shared" si="20"/>
        <v>0</v>
      </c>
      <c r="W82" s="405">
        <f t="shared" si="21"/>
        <v>0</v>
      </c>
      <c r="X82" s="438"/>
      <c r="Y82" s="438"/>
      <c r="Z82" s="405">
        <f t="shared" si="22"/>
        <v>0</v>
      </c>
      <c r="AA82" s="405">
        <f t="shared" si="23"/>
        <v>0</v>
      </c>
    </row>
    <row r="83" spans="2:27" s="11" customFormat="1" x14ac:dyDescent="0.3">
      <c r="B83" s="268"/>
      <c r="C83" s="269"/>
      <c r="D83" s="269"/>
      <c r="E83" s="269"/>
      <c r="F83" s="436"/>
      <c r="G83" s="438"/>
      <c r="H83" s="438"/>
      <c r="I83" s="438"/>
      <c r="J83" s="405">
        <f t="shared" si="12"/>
        <v>0</v>
      </c>
      <c r="K83" s="405">
        <f t="shared" si="13"/>
        <v>0</v>
      </c>
      <c r="L83" s="438"/>
      <c r="M83" s="405">
        <f t="shared" si="14"/>
        <v>0</v>
      </c>
      <c r="N83" s="405">
        <f t="shared" si="15"/>
        <v>0</v>
      </c>
      <c r="O83" s="438"/>
      <c r="P83" s="405">
        <f t="shared" si="16"/>
        <v>0</v>
      </c>
      <c r="Q83" s="405">
        <f t="shared" si="17"/>
        <v>0</v>
      </c>
      <c r="R83" s="438"/>
      <c r="S83" s="405">
        <f t="shared" si="18"/>
        <v>0</v>
      </c>
      <c r="T83" s="405">
        <f t="shared" si="19"/>
        <v>0</v>
      </c>
      <c r="U83" s="438"/>
      <c r="V83" s="405">
        <f t="shared" si="20"/>
        <v>0</v>
      </c>
      <c r="W83" s="405">
        <f t="shared" si="21"/>
        <v>0</v>
      </c>
      <c r="X83" s="438"/>
      <c r="Y83" s="438"/>
      <c r="Z83" s="405">
        <f t="shared" si="22"/>
        <v>0</v>
      </c>
      <c r="AA83" s="405">
        <f t="shared" si="23"/>
        <v>0</v>
      </c>
    </row>
    <row r="84" spans="2:27" s="11" customFormat="1" x14ac:dyDescent="0.3">
      <c r="B84" s="268"/>
      <c r="C84" s="269"/>
      <c r="D84" s="269"/>
      <c r="E84" s="269"/>
      <c r="F84" s="436"/>
      <c r="G84" s="438"/>
      <c r="H84" s="438"/>
      <c r="I84" s="438"/>
      <c r="J84" s="405">
        <f t="shared" si="12"/>
        <v>0</v>
      </c>
      <c r="K84" s="405">
        <f t="shared" si="13"/>
        <v>0</v>
      </c>
      <c r="L84" s="438"/>
      <c r="M84" s="405">
        <f t="shared" si="14"/>
        <v>0</v>
      </c>
      <c r="N84" s="405">
        <f t="shared" si="15"/>
        <v>0</v>
      </c>
      <c r="O84" s="438"/>
      <c r="P84" s="405">
        <f t="shared" si="16"/>
        <v>0</v>
      </c>
      <c r="Q84" s="405">
        <f t="shared" si="17"/>
        <v>0</v>
      </c>
      <c r="R84" s="438"/>
      <c r="S84" s="405">
        <f t="shared" si="18"/>
        <v>0</v>
      </c>
      <c r="T84" s="405">
        <f t="shared" si="19"/>
        <v>0</v>
      </c>
      <c r="U84" s="438"/>
      <c r="V84" s="405">
        <f t="shared" si="20"/>
        <v>0</v>
      </c>
      <c r="W84" s="405">
        <f t="shared" si="21"/>
        <v>0</v>
      </c>
      <c r="X84" s="438"/>
      <c r="Y84" s="438"/>
      <c r="Z84" s="405">
        <f t="shared" si="22"/>
        <v>0</v>
      </c>
      <c r="AA84" s="405">
        <f t="shared" si="23"/>
        <v>0</v>
      </c>
    </row>
    <row r="85" spans="2:27" s="11" customFormat="1" x14ac:dyDescent="0.3">
      <c r="B85" s="268"/>
      <c r="C85" s="269"/>
      <c r="D85" s="269"/>
      <c r="E85" s="269"/>
      <c r="F85" s="436"/>
      <c r="G85" s="438"/>
      <c r="H85" s="438"/>
      <c r="I85" s="438"/>
      <c r="J85" s="405">
        <f t="shared" si="12"/>
        <v>0</v>
      </c>
      <c r="K85" s="405">
        <f t="shared" si="13"/>
        <v>0</v>
      </c>
      <c r="L85" s="438"/>
      <c r="M85" s="405">
        <f t="shared" si="14"/>
        <v>0</v>
      </c>
      <c r="N85" s="405">
        <f t="shared" si="15"/>
        <v>0</v>
      </c>
      <c r="O85" s="438"/>
      <c r="P85" s="405">
        <f t="shared" si="16"/>
        <v>0</v>
      </c>
      <c r="Q85" s="405">
        <f t="shared" si="17"/>
        <v>0</v>
      </c>
      <c r="R85" s="438"/>
      <c r="S85" s="405">
        <f t="shared" si="18"/>
        <v>0</v>
      </c>
      <c r="T85" s="405">
        <f t="shared" si="19"/>
        <v>0</v>
      </c>
      <c r="U85" s="438"/>
      <c r="V85" s="405">
        <f t="shared" si="20"/>
        <v>0</v>
      </c>
      <c r="W85" s="405">
        <f t="shared" si="21"/>
        <v>0</v>
      </c>
      <c r="X85" s="438"/>
      <c r="Y85" s="438"/>
      <c r="Z85" s="405">
        <f t="shared" si="22"/>
        <v>0</v>
      </c>
      <c r="AA85" s="405">
        <f t="shared" si="23"/>
        <v>0</v>
      </c>
    </row>
    <row r="86" spans="2:27" s="11" customFormat="1" x14ac:dyDescent="0.3">
      <c r="B86" s="268"/>
      <c r="C86" s="269"/>
      <c r="D86" s="269"/>
      <c r="E86" s="269"/>
      <c r="F86" s="436"/>
      <c r="G86" s="438"/>
      <c r="H86" s="438"/>
      <c r="I86" s="438"/>
      <c r="J86" s="405">
        <f t="shared" si="12"/>
        <v>0</v>
      </c>
      <c r="K86" s="405">
        <f t="shared" si="13"/>
        <v>0</v>
      </c>
      <c r="L86" s="438"/>
      <c r="M86" s="405">
        <f t="shared" si="14"/>
        <v>0</v>
      </c>
      <c r="N86" s="405">
        <f t="shared" si="15"/>
        <v>0</v>
      </c>
      <c r="O86" s="438"/>
      <c r="P86" s="405">
        <f t="shared" si="16"/>
        <v>0</v>
      </c>
      <c r="Q86" s="405">
        <f t="shared" si="17"/>
        <v>0</v>
      </c>
      <c r="R86" s="438"/>
      <c r="S86" s="405">
        <f t="shared" si="18"/>
        <v>0</v>
      </c>
      <c r="T86" s="405">
        <f t="shared" si="19"/>
        <v>0</v>
      </c>
      <c r="U86" s="438"/>
      <c r="V86" s="405">
        <f t="shared" si="20"/>
        <v>0</v>
      </c>
      <c r="W86" s="405">
        <f t="shared" si="21"/>
        <v>0</v>
      </c>
      <c r="X86" s="438"/>
      <c r="Y86" s="438"/>
      <c r="Z86" s="405">
        <f t="shared" si="22"/>
        <v>0</v>
      </c>
      <c r="AA86" s="405">
        <f t="shared" si="23"/>
        <v>0</v>
      </c>
    </row>
    <row r="87" spans="2:27" s="11" customFormat="1" x14ac:dyDescent="0.3">
      <c r="B87" s="268"/>
      <c r="C87" s="269"/>
      <c r="D87" s="269"/>
      <c r="E87" s="269"/>
      <c r="F87" s="436"/>
      <c r="G87" s="438"/>
      <c r="H87" s="438"/>
      <c r="I87" s="438"/>
      <c r="J87" s="405">
        <f t="shared" si="12"/>
        <v>0</v>
      </c>
      <c r="K87" s="405">
        <f t="shared" si="13"/>
        <v>0</v>
      </c>
      <c r="L87" s="438"/>
      <c r="M87" s="405">
        <f t="shared" si="14"/>
        <v>0</v>
      </c>
      <c r="N87" s="405">
        <f t="shared" si="15"/>
        <v>0</v>
      </c>
      <c r="O87" s="438"/>
      <c r="P87" s="405">
        <f t="shared" si="16"/>
        <v>0</v>
      </c>
      <c r="Q87" s="405">
        <f t="shared" si="17"/>
        <v>0</v>
      </c>
      <c r="R87" s="438"/>
      <c r="S87" s="405">
        <f t="shared" si="18"/>
        <v>0</v>
      </c>
      <c r="T87" s="405">
        <f t="shared" si="19"/>
        <v>0</v>
      </c>
      <c r="U87" s="438"/>
      <c r="V87" s="405">
        <f t="shared" si="20"/>
        <v>0</v>
      </c>
      <c r="W87" s="405">
        <f t="shared" si="21"/>
        <v>0</v>
      </c>
      <c r="X87" s="438"/>
      <c r="Y87" s="438"/>
      <c r="Z87" s="405">
        <f t="shared" si="22"/>
        <v>0</v>
      </c>
      <c r="AA87" s="405">
        <f t="shared" si="23"/>
        <v>0</v>
      </c>
    </row>
    <row r="88" spans="2:27" s="11" customFormat="1" x14ac:dyDescent="0.3">
      <c r="B88" s="268"/>
      <c r="C88" s="269"/>
      <c r="D88" s="269"/>
      <c r="E88" s="269"/>
      <c r="F88" s="436"/>
      <c r="G88" s="438"/>
      <c r="H88" s="438"/>
      <c r="I88" s="438"/>
      <c r="J88" s="405">
        <f t="shared" si="12"/>
        <v>0</v>
      </c>
      <c r="K88" s="405">
        <f t="shared" si="13"/>
        <v>0</v>
      </c>
      <c r="L88" s="438"/>
      <c r="M88" s="405">
        <f t="shared" si="14"/>
        <v>0</v>
      </c>
      <c r="N88" s="405">
        <f t="shared" si="15"/>
        <v>0</v>
      </c>
      <c r="O88" s="438"/>
      <c r="P88" s="405">
        <f t="shared" si="16"/>
        <v>0</v>
      </c>
      <c r="Q88" s="405">
        <f t="shared" si="17"/>
        <v>0</v>
      </c>
      <c r="R88" s="438"/>
      <c r="S88" s="405">
        <f t="shared" si="18"/>
        <v>0</v>
      </c>
      <c r="T88" s="405">
        <f t="shared" si="19"/>
        <v>0</v>
      </c>
      <c r="U88" s="438"/>
      <c r="V88" s="405">
        <f t="shared" si="20"/>
        <v>0</v>
      </c>
      <c r="W88" s="405">
        <f t="shared" si="21"/>
        <v>0</v>
      </c>
      <c r="X88" s="438"/>
      <c r="Y88" s="438"/>
      <c r="Z88" s="405">
        <f t="shared" si="22"/>
        <v>0</v>
      </c>
      <c r="AA88" s="405">
        <f t="shared" si="23"/>
        <v>0</v>
      </c>
    </row>
    <row r="89" spans="2:27" s="11" customFormat="1" x14ac:dyDescent="0.3">
      <c r="B89" s="268"/>
      <c r="C89" s="269"/>
      <c r="D89" s="269"/>
      <c r="E89" s="269"/>
      <c r="F89" s="436"/>
      <c r="G89" s="438"/>
      <c r="H89" s="438"/>
      <c r="I89" s="438"/>
      <c r="J89" s="405">
        <f t="shared" si="12"/>
        <v>0</v>
      </c>
      <c r="K89" s="405">
        <f t="shared" si="13"/>
        <v>0</v>
      </c>
      <c r="L89" s="438"/>
      <c r="M89" s="405">
        <f t="shared" si="14"/>
        <v>0</v>
      </c>
      <c r="N89" s="405">
        <f t="shared" si="15"/>
        <v>0</v>
      </c>
      <c r="O89" s="438"/>
      <c r="P89" s="405">
        <f t="shared" si="16"/>
        <v>0</v>
      </c>
      <c r="Q89" s="405">
        <f t="shared" si="17"/>
        <v>0</v>
      </c>
      <c r="R89" s="438"/>
      <c r="S89" s="405">
        <f t="shared" si="18"/>
        <v>0</v>
      </c>
      <c r="T89" s="405">
        <f t="shared" si="19"/>
        <v>0</v>
      </c>
      <c r="U89" s="438"/>
      <c r="V89" s="405">
        <f t="shared" si="20"/>
        <v>0</v>
      </c>
      <c r="W89" s="405">
        <f t="shared" si="21"/>
        <v>0</v>
      </c>
      <c r="X89" s="438"/>
      <c r="Y89" s="438"/>
      <c r="Z89" s="405">
        <f t="shared" si="22"/>
        <v>0</v>
      </c>
      <c r="AA89" s="405">
        <f t="shared" si="23"/>
        <v>0</v>
      </c>
    </row>
    <row r="90" spans="2:27" s="11" customFormat="1" x14ac:dyDescent="0.3">
      <c r="B90" s="268"/>
      <c r="C90" s="269"/>
      <c r="D90" s="269"/>
      <c r="E90" s="269"/>
      <c r="F90" s="436"/>
      <c r="G90" s="438"/>
      <c r="H90" s="438"/>
      <c r="I90" s="438"/>
      <c r="J90" s="405">
        <f t="shared" si="12"/>
        <v>0</v>
      </c>
      <c r="K90" s="405">
        <f t="shared" si="13"/>
        <v>0</v>
      </c>
      <c r="L90" s="438"/>
      <c r="M90" s="405">
        <f t="shared" si="14"/>
        <v>0</v>
      </c>
      <c r="N90" s="405">
        <f t="shared" si="15"/>
        <v>0</v>
      </c>
      <c r="O90" s="438"/>
      <c r="P90" s="405">
        <f t="shared" si="16"/>
        <v>0</v>
      </c>
      <c r="Q90" s="405">
        <f t="shared" si="17"/>
        <v>0</v>
      </c>
      <c r="R90" s="438"/>
      <c r="S90" s="405">
        <f t="shared" si="18"/>
        <v>0</v>
      </c>
      <c r="T90" s="405">
        <f t="shared" si="19"/>
        <v>0</v>
      </c>
      <c r="U90" s="438"/>
      <c r="V90" s="405">
        <f t="shared" si="20"/>
        <v>0</v>
      </c>
      <c r="W90" s="405">
        <f t="shared" si="21"/>
        <v>0</v>
      </c>
      <c r="X90" s="438"/>
      <c r="Y90" s="438"/>
      <c r="Z90" s="405">
        <f t="shared" si="22"/>
        <v>0</v>
      </c>
      <c r="AA90" s="405">
        <f t="shared" si="23"/>
        <v>0</v>
      </c>
    </row>
    <row r="91" spans="2:27" s="11" customFormat="1" x14ac:dyDescent="0.3">
      <c r="B91" s="268"/>
      <c r="C91" s="269"/>
      <c r="D91" s="269"/>
      <c r="E91" s="269"/>
      <c r="F91" s="436"/>
      <c r="G91" s="438"/>
      <c r="H91" s="438"/>
      <c r="I91" s="438"/>
      <c r="J91" s="405">
        <f t="shared" si="12"/>
        <v>0</v>
      </c>
      <c r="K91" s="405">
        <f t="shared" si="13"/>
        <v>0</v>
      </c>
      <c r="L91" s="438"/>
      <c r="M91" s="405">
        <f t="shared" si="14"/>
        <v>0</v>
      </c>
      <c r="N91" s="405">
        <f t="shared" si="15"/>
        <v>0</v>
      </c>
      <c r="O91" s="438"/>
      <c r="P91" s="405">
        <f t="shared" si="16"/>
        <v>0</v>
      </c>
      <c r="Q91" s="405">
        <f t="shared" si="17"/>
        <v>0</v>
      </c>
      <c r="R91" s="438"/>
      <c r="S91" s="405">
        <f t="shared" si="18"/>
        <v>0</v>
      </c>
      <c r="T91" s="405">
        <f t="shared" si="19"/>
        <v>0</v>
      </c>
      <c r="U91" s="438"/>
      <c r="V91" s="405">
        <f t="shared" si="20"/>
        <v>0</v>
      </c>
      <c r="W91" s="405">
        <f t="shared" si="21"/>
        <v>0</v>
      </c>
      <c r="X91" s="438"/>
      <c r="Y91" s="438"/>
      <c r="Z91" s="405">
        <f t="shared" si="22"/>
        <v>0</v>
      </c>
      <c r="AA91" s="405">
        <f t="shared" si="23"/>
        <v>0</v>
      </c>
    </row>
    <row r="92" spans="2:27" s="11" customFormat="1" x14ac:dyDescent="0.3">
      <c r="B92" s="268"/>
      <c r="C92" s="269"/>
      <c r="D92" s="269"/>
      <c r="E92" s="269"/>
      <c r="F92" s="436"/>
      <c r="G92" s="438"/>
      <c r="H92" s="438"/>
      <c r="I92" s="438"/>
      <c r="J92" s="405">
        <f t="shared" si="12"/>
        <v>0</v>
      </c>
      <c r="K92" s="405">
        <f t="shared" si="13"/>
        <v>0</v>
      </c>
      <c r="L92" s="438"/>
      <c r="M92" s="405">
        <f t="shared" si="14"/>
        <v>0</v>
      </c>
      <c r="N92" s="405">
        <f t="shared" si="15"/>
        <v>0</v>
      </c>
      <c r="O92" s="438"/>
      <c r="P92" s="405">
        <f t="shared" si="16"/>
        <v>0</v>
      </c>
      <c r="Q92" s="405">
        <f t="shared" si="17"/>
        <v>0</v>
      </c>
      <c r="R92" s="438"/>
      <c r="S92" s="405">
        <f t="shared" si="18"/>
        <v>0</v>
      </c>
      <c r="T92" s="405">
        <f t="shared" si="19"/>
        <v>0</v>
      </c>
      <c r="U92" s="438"/>
      <c r="V92" s="405">
        <f t="shared" si="20"/>
        <v>0</v>
      </c>
      <c r="W92" s="405">
        <f t="shared" si="21"/>
        <v>0</v>
      </c>
      <c r="X92" s="438"/>
      <c r="Y92" s="438"/>
      <c r="Z92" s="405">
        <f t="shared" si="22"/>
        <v>0</v>
      </c>
      <c r="AA92" s="405">
        <f t="shared" si="23"/>
        <v>0</v>
      </c>
    </row>
    <row r="93" spans="2:27" s="11" customFormat="1" x14ac:dyDescent="0.3">
      <c r="B93" s="268"/>
      <c r="C93" s="269"/>
      <c r="D93" s="269"/>
      <c r="E93" s="269"/>
      <c r="F93" s="436"/>
      <c r="G93" s="438"/>
      <c r="H93" s="438"/>
      <c r="I93" s="438"/>
      <c r="J93" s="405">
        <f t="shared" si="12"/>
        <v>0</v>
      </c>
      <c r="K93" s="405">
        <f t="shared" si="13"/>
        <v>0</v>
      </c>
      <c r="L93" s="438"/>
      <c r="M93" s="405">
        <f t="shared" si="14"/>
        <v>0</v>
      </c>
      <c r="N93" s="405">
        <f t="shared" si="15"/>
        <v>0</v>
      </c>
      <c r="O93" s="438"/>
      <c r="P93" s="405">
        <f t="shared" si="16"/>
        <v>0</v>
      </c>
      <c r="Q93" s="405">
        <f t="shared" si="17"/>
        <v>0</v>
      </c>
      <c r="R93" s="438"/>
      <c r="S93" s="405">
        <f t="shared" si="18"/>
        <v>0</v>
      </c>
      <c r="T93" s="405">
        <f t="shared" si="19"/>
        <v>0</v>
      </c>
      <c r="U93" s="438"/>
      <c r="V93" s="405">
        <f t="shared" si="20"/>
        <v>0</v>
      </c>
      <c r="W93" s="405">
        <f t="shared" si="21"/>
        <v>0</v>
      </c>
      <c r="X93" s="438"/>
      <c r="Y93" s="438"/>
      <c r="Z93" s="405">
        <f t="shared" si="22"/>
        <v>0</v>
      </c>
      <c r="AA93" s="405">
        <f t="shared" si="23"/>
        <v>0</v>
      </c>
    </row>
    <row r="94" spans="2:27" s="11" customFormat="1" x14ac:dyDescent="0.3">
      <c r="B94" s="268"/>
      <c r="C94" s="269"/>
      <c r="D94" s="269"/>
      <c r="E94" s="269"/>
      <c r="F94" s="436"/>
      <c r="G94" s="438"/>
      <c r="H94" s="438"/>
      <c r="I94" s="438"/>
      <c r="J94" s="405">
        <f t="shared" si="12"/>
        <v>0</v>
      </c>
      <c r="K94" s="405">
        <f t="shared" si="13"/>
        <v>0</v>
      </c>
      <c r="L94" s="438"/>
      <c r="M94" s="405">
        <f t="shared" si="14"/>
        <v>0</v>
      </c>
      <c r="N94" s="405">
        <f t="shared" si="15"/>
        <v>0</v>
      </c>
      <c r="O94" s="438"/>
      <c r="P94" s="405">
        <f t="shared" si="16"/>
        <v>0</v>
      </c>
      <c r="Q94" s="405">
        <f t="shared" si="17"/>
        <v>0</v>
      </c>
      <c r="R94" s="438"/>
      <c r="S94" s="405">
        <f t="shared" si="18"/>
        <v>0</v>
      </c>
      <c r="T94" s="405">
        <f t="shared" si="19"/>
        <v>0</v>
      </c>
      <c r="U94" s="438"/>
      <c r="V94" s="405">
        <f t="shared" si="20"/>
        <v>0</v>
      </c>
      <c r="W94" s="405">
        <f t="shared" si="21"/>
        <v>0</v>
      </c>
      <c r="X94" s="438"/>
      <c r="Y94" s="438"/>
      <c r="Z94" s="405">
        <f t="shared" si="22"/>
        <v>0</v>
      </c>
      <c r="AA94" s="405">
        <f t="shared" si="23"/>
        <v>0</v>
      </c>
    </row>
    <row r="95" spans="2:27" s="11" customFormat="1" x14ac:dyDescent="0.3">
      <c r="B95" s="268"/>
      <c r="C95" s="269"/>
      <c r="D95" s="269"/>
      <c r="E95" s="269"/>
      <c r="F95" s="436"/>
      <c r="G95" s="438"/>
      <c r="H95" s="438"/>
      <c r="I95" s="438"/>
      <c r="J95" s="405">
        <f t="shared" si="12"/>
        <v>0</v>
      </c>
      <c r="K95" s="405">
        <f t="shared" si="13"/>
        <v>0</v>
      </c>
      <c r="L95" s="438"/>
      <c r="M95" s="405">
        <f t="shared" si="14"/>
        <v>0</v>
      </c>
      <c r="N95" s="405">
        <f t="shared" si="15"/>
        <v>0</v>
      </c>
      <c r="O95" s="438"/>
      <c r="P95" s="405">
        <f t="shared" si="16"/>
        <v>0</v>
      </c>
      <c r="Q95" s="405">
        <f t="shared" si="17"/>
        <v>0</v>
      </c>
      <c r="R95" s="438"/>
      <c r="S95" s="405">
        <f t="shared" si="18"/>
        <v>0</v>
      </c>
      <c r="T95" s="405">
        <f t="shared" si="19"/>
        <v>0</v>
      </c>
      <c r="U95" s="438"/>
      <c r="V95" s="405">
        <f t="shared" si="20"/>
        <v>0</v>
      </c>
      <c r="W95" s="405">
        <f t="shared" si="21"/>
        <v>0</v>
      </c>
      <c r="X95" s="438"/>
      <c r="Y95" s="438"/>
      <c r="Z95" s="405">
        <f t="shared" si="22"/>
        <v>0</v>
      </c>
      <c r="AA95" s="405">
        <f t="shared" si="23"/>
        <v>0</v>
      </c>
    </row>
    <row r="96" spans="2:27" s="11" customFormat="1" x14ac:dyDescent="0.3">
      <c r="B96" s="268"/>
      <c r="C96" s="269"/>
      <c r="D96" s="269"/>
      <c r="E96" s="269"/>
      <c r="F96" s="436"/>
      <c r="G96" s="438"/>
      <c r="H96" s="438"/>
      <c r="I96" s="438"/>
      <c r="J96" s="405">
        <f t="shared" si="12"/>
        <v>0</v>
      </c>
      <c r="K96" s="405">
        <f t="shared" si="13"/>
        <v>0</v>
      </c>
      <c r="L96" s="438"/>
      <c r="M96" s="405">
        <f t="shared" si="14"/>
        <v>0</v>
      </c>
      <c r="N96" s="405">
        <f t="shared" si="15"/>
        <v>0</v>
      </c>
      <c r="O96" s="438"/>
      <c r="P96" s="405">
        <f t="shared" si="16"/>
        <v>0</v>
      </c>
      <c r="Q96" s="405">
        <f t="shared" si="17"/>
        <v>0</v>
      </c>
      <c r="R96" s="438"/>
      <c r="S96" s="405">
        <f t="shared" si="18"/>
        <v>0</v>
      </c>
      <c r="T96" s="405">
        <f t="shared" si="19"/>
        <v>0</v>
      </c>
      <c r="U96" s="438"/>
      <c r="V96" s="405">
        <f t="shared" si="20"/>
        <v>0</v>
      </c>
      <c r="W96" s="405">
        <f t="shared" si="21"/>
        <v>0</v>
      </c>
      <c r="X96" s="438"/>
      <c r="Y96" s="438"/>
      <c r="Z96" s="405">
        <f t="shared" si="22"/>
        <v>0</v>
      </c>
      <c r="AA96" s="405">
        <f t="shared" si="23"/>
        <v>0</v>
      </c>
    </row>
    <row r="97" spans="2:27" s="11" customFormat="1" x14ac:dyDescent="0.3">
      <c r="B97" s="268"/>
      <c r="C97" s="269"/>
      <c r="D97" s="269"/>
      <c r="E97" s="269"/>
      <c r="F97" s="436"/>
      <c r="G97" s="438"/>
      <c r="H97" s="438"/>
      <c r="I97" s="438"/>
      <c r="J97" s="405">
        <f t="shared" si="12"/>
        <v>0</v>
      </c>
      <c r="K97" s="405">
        <f t="shared" si="13"/>
        <v>0</v>
      </c>
      <c r="L97" s="438"/>
      <c r="M97" s="405">
        <f t="shared" si="14"/>
        <v>0</v>
      </c>
      <c r="N97" s="405">
        <f t="shared" si="15"/>
        <v>0</v>
      </c>
      <c r="O97" s="438"/>
      <c r="P97" s="405">
        <f t="shared" si="16"/>
        <v>0</v>
      </c>
      <c r="Q97" s="405">
        <f t="shared" si="17"/>
        <v>0</v>
      </c>
      <c r="R97" s="438"/>
      <c r="S97" s="405">
        <f t="shared" si="18"/>
        <v>0</v>
      </c>
      <c r="T97" s="405">
        <f t="shared" si="19"/>
        <v>0</v>
      </c>
      <c r="U97" s="438"/>
      <c r="V97" s="405">
        <f t="shared" si="20"/>
        <v>0</v>
      </c>
      <c r="W97" s="405">
        <f t="shared" si="21"/>
        <v>0</v>
      </c>
      <c r="X97" s="438"/>
      <c r="Y97" s="438"/>
      <c r="Z97" s="405">
        <f t="shared" si="22"/>
        <v>0</v>
      </c>
      <c r="AA97" s="405">
        <f t="shared" si="23"/>
        <v>0</v>
      </c>
    </row>
    <row r="98" spans="2:27" s="11" customFormat="1" x14ac:dyDescent="0.3">
      <c r="B98" s="268"/>
      <c r="C98" s="269"/>
      <c r="D98" s="269"/>
      <c r="E98" s="269"/>
      <c r="F98" s="436"/>
      <c r="G98" s="438"/>
      <c r="H98" s="438"/>
      <c r="I98" s="438"/>
      <c r="J98" s="405">
        <f t="shared" si="12"/>
        <v>0</v>
      </c>
      <c r="K98" s="405">
        <f t="shared" si="13"/>
        <v>0</v>
      </c>
      <c r="L98" s="438"/>
      <c r="M98" s="405">
        <f t="shared" si="14"/>
        <v>0</v>
      </c>
      <c r="N98" s="405">
        <f t="shared" si="15"/>
        <v>0</v>
      </c>
      <c r="O98" s="438"/>
      <c r="P98" s="405">
        <f t="shared" si="16"/>
        <v>0</v>
      </c>
      <c r="Q98" s="405">
        <f t="shared" si="17"/>
        <v>0</v>
      </c>
      <c r="R98" s="438"/>
      <c r="S98" s="405">
        <f t="shared" si="18"/>
        <v>0</v>
      </c>
      <c r="T98" s="405">
        <f t="shared" si="19"/>
        <v>0</v>
      </c>
      <c r="U98" s="438"/>
      <c r="V98" s="405">
        <f t="shared" si="20"/>
        <v>0</v>
      </c>
      <c r="W98" s="405">
        <f t="shared" si="21"/>
        <v>0</v>
      </c>
      <c r="X98" s="438"/>
      <c r="Y98" s="438"/>
      <c r="Z98" s="405">
        <f t="shared" si="22"/>
        <v>0</v>
      </c>
      <c r="AA98" s="405">
        <f t="shared" si="23"/>
        <v>0</v>
      </c>
    </row>
    <row r="99" spans="2:27" s="11" customFormat="1" x14ac:dyDescent="0.3">
      <c r="B99" s="268"/>
      <c r="C99" s="269"/>
      <c r="D99" s="269"/>
      <c r="E99" s="269"/>
      <c r="F99" s="436"/>
      <c r="G99" s="438"/>
      <c r="H99" s="438"/>
      <c r="I99" s="438"/>
      <c r="J99" s="405">
        <f t="shared" si="12"/>
        <v>0</v>
      </c>
      <c r="K99" s="405">
        <f t="shared" si="13"/>
        <v>0</v>
      </c>
      <c r="L99" s="438"/>
      <c r="M99" s="405">
        <f t="shared" si="14"/>
        <v>0</v>
      </c>
      <c r="N99" s="405">
        <f t="shared" si="15"/>
        <v>0</v>
      </c>
      <c r="O99" s="438"/>
      <c r="P99" s="405">
        <f t="shared" si="16"/>
        <v>0</v>
      </c>
      <c r="Q99" s="405">
        <f t="shared" si="17"/>
        <v>0</v>
      </c>
      <c r="R99" s="438"/>
      <c r="S99" s="405">
        <f t="shared" si="18"/>
        <v>0</v>
      </c>
      <c r="T99" s="405">
        <f t="shared" si="19"/>
        <v>0</v>
      </c>
      <c r="U99" s="438"/>
      <c r="V99" s="405">
        <f t="shared" si="20"/>
        <v>0</v>
      </c>
      <c r="W99" s="405">
        <f t="shared" si="21"/>
        <v>0</v>
      </c>
      <c r="X99" s="438"/>
      <c r="Y99" s="438"/>
      <c r="Z99" s="405">
        <f t="shared" si="22"/>
        <v>0</v>
      </c>
      <c r="AA99" s="405">
        <f t="shared" si="23"/>
        <v>0</v>
      </c>
    </row>
    <row r="100" spans="2:27" s="11" customFormat="1" x14ac:dyDescent="0.3">
      <c r="B100" s="268"/>
      <c r="C100" s="269"/>
      <c r="D100" s="269"/>
      <c r="E100" s="269"/>
      <c r="F100" s="436"/>
      <c r="G100" s="438"/>
      <c r="H100" s="438"/>
      <c r="I100" s="438"/>
      <c r="J100" s="405">
        <f t="shared" si="12"/>
        <v>0</v>
      </c>
      <c r="K100" s="405">
        <f t="shared" si="13"/>
        <v>0</v>
      </c>
      <c r="L100" s="438"/>
      <c r="M100" s="405">
        <f t="shared" si="14"/>
        <v>0</v>
      </c>
      <c r="N100" s="405">
        <f t="shared" si="15"/>
        <v>0</v>
      </c>
      <c r="O100" s="438"/>
      <c r="P100" s="405">
        <f t="shared" si="16"/>
        <v>0</v>
      </c>
      <c r="Q100" s="405">
        <f t="shared" si="17"/>
        <v>0</v>
      </c>
      <c r="R100" s="438"/>
      <c r="S100" s="405">
        <f t="shared" si="18"/>
        <v>0</v>
      </c>
      <c r="T100" s="405">
        <f t="shared" si="19"/>
        <v>0</v>
      </c>
      <c r="U100" s="438"/>
      <c r="V100" s="405">
        <f t="shared" si="20"/>
        <v>0</v>
      </c>
      <c r="W100" s="405">
        <f t="shared" si="21"/>
        <v>0</v>
      </c>
      <c r="X100" s="438"/>
      <c r="Y100" s="438"/>
      <c r="Z100" s="405">
        <f t="shared" si="22"/>
        <v>0</v>
      </c>
      <c r="AA100" s="405">
        <f t="shared" si="23"/>
        <v>0</v>
      </c>
    </row>
    <row r="101" spans="2:27" s="11" customFormat="1" x14ac:dyDescent="0.3">
      <c r="B101" s="268"/>
      <c r="C101" s="269"/>
      <c r="D101" s="269"/>
      <c r="E101" s="269"/>
      <c r="F101" s="436"/>
      <c r="G101" s="438"/>
      <c r="H101" s="438"/>
      <c r="I101" s="438"/>
      <c r="J101" s="405">
        <f t="shared" si="12"/>
        <v>0</v>
      </c>
      <c r="K101" s="405">
        <f t="shared" si="13"/>
        <v>0</v>
      </c>
      <c r="L101" s="438"/>
      <c r="M101" s="405">
        <f t="shared" si="14"/>
        <v>0</v>
      </c>
      <c r="N101" s="405">
        <f t="shared" si="15"/>
        <v>0</v>
      </c>
      <c r="O101" s="438"/>
      <c r="P101" s="405">
        <f t="shared" si="16"/>
        <v>0</v>
      </c>
      <c r="Q101" s="405">
        <f t="shared" si="17"/>
        <v>0</v>
      </c>
      <c r="R101" s="438"/>
      <c r="S101" s="405">
        <f t="shared" si="18"/>
        <v>0</v>
      </c>
      <c r="T101" s="405">
        <f t="shared" si="19"/>
        <v>0</v>
      </c>
      <c r="U101" s="438"/>
      <c r="V101" s="405">
        <f t="shared" si="20"/>
        <v>0</v>
      </c>
      <c r="W101" s="405">
        <f t="shared" si="21"/>
        <v>0</v>
      </c>
      <c r="X101" s="438"/>
      <c r="Y101" s="438"/>
      <c r="Z101" s="405">
        <f t="shared" si="22"/>
        <v>0</v>
      </c>
      <c r="AA101" s="405">
        <f t="shared" si="23"/>
        <v>0</v>
      </c>
    </row>
    <row r="102" spans="2:27" s="11" customFormat="1" x14ac:dyDescent="0.3">
      <c r="B102" s="268"/>
      <c r="C102" s="269"/>
      <c r="D102" s="269"/>
      <c r="E102" s="269"/>
      <c r="F102" s="436"/>
      <c r="G102" s="438"/>
      <c r="H102" s="438"/>
      <c r="I102" s="438"/>
      <c r="J102" s="405">
        <f t="shared" si="12"/>
        <v>0</v>
      </c>
      <c r="K102" s="405">
        <f t="shared" si="13"/>
        <v>0</v>
      </c>
      <c r="L102" s="438"/>
      <c r="M102" s="405">
        <f t="shared" si="14"/>
        <v>0</v>
      </c>
      <c r="N102" s="405">
        <f t="shared" si="15"/>
        <v>0</v>
      </c>
      <c r="O102" s="438"/>
      <c r="P102" s="405">
        <f t="shared" si="16"/>
        <v>0</v>
      </c>
      <c r="Q102" s="405">
        <f t="shared" si="17"/>
        <v>0</v>
      </c>
      <c r="R102" s="438"/>
      <c r="S102" s="405">
        <f t="shared" si="18"/>
        <v>0</v>
      </c>
      <c r="T102" s="405">
        <f t="shared" si="19"/>
        <v>0</v>
      </c>
      <c r="U102" s="438"/>
      <c r="V102" s="405">
        <f t="shared" si="20"/>
        <v>0</v>
      </c>
      <c r="W102" s="405">
        <f t="shared" si="21"/>
        <v>0</v>
      </c>
      <c r="X102" s="438"/>
      <c r="Y102" s="438"/>
      <c r="Z102" s="405">
        <f t="shared" si="22"/>
        <v>0</v>
      </c>
      <c r="AA102" s="405">
        <f t="shared" si="23"/>
        <v>0</v>
      </c>
    </row>
    <row r="103" spans="2:27" s="11" customFormat="1" x14ac:dyDescent="0.3">
      <c r="B103" s="268"/>
      <c r="C103" s="269"/>
      <c r="D103" s="269"/>
      <c r="E103" s="269"/>
      <c r="F103" s="436"/>
      <c r="G103" s="438"/>
      <c r="H103" s="438"/>
      <c r="I103" s="438"/>
      <c r="J103" s="405">
        <f t="shared" si="12"/>
        <v>0</v>
      </c>
      <c r="K103" s="405">
        <f t="shared" si="13"/>
        <v>0</v>
      </c>
      <c r="L103" s="438"/>
      <c r="M103" s="405">
        <f t="shared" si="14"/>
        <v>0</v>
      </c>
      <c r="N103" s="405">
        <f t="shared" si="15"/>
        <v>0</v>
      </c>
      <c r="O103" s="438"/>
      <c r="P103" s="405">
        <f t="shared" si="16"/>
        <v>0</v>
      </c>
      <c r="Q103" s="405">
        <f t="shared" si="17"/>
        <v>0</v>
      </c>
      <c r="R103" s="438"/>
      <c r="S103" s="405">
        <f t="shared" si="18"/>
        <v>0</v>
      </c>
      <c r="T103" s="405">
        <f t="shared" si="19"/>
        <v>0</v>
      </c>
      <c r="U103" s="438"/>
      <c r="V103" s="405">
        <f t="shared" si="20"/>
        <v>0</v>
      </c>
      <c r="W103" s="405">
        <f t="shared" si="21"/>
        <v>0</v>
      </c>
      <c r="X103" s="438"/>
      <c r="Y103" s="438"/>
      <c r="Z103" s="405">
        <f t="shared" si="22"/>
        <v>0</v>
      </c>
      <c r="AA103" s="405">
        <f t="shared" si="23"/>
        <v>0</v>
      </c>
    </row>
    <row r="104" spans="2:27" s="11" customFormat="1" x14ac:dyDescent="0.3">
      <c r="B104" s="270"/>
      <c r="C104" s="270"/>
      <c r="D104" s="270"/>
      <c r="E104" s="270"/>
      <c r="F104" s="270"/>
      <c r="H104" s="13"/>
      <c r="I104" s="13"/>
      <c r="J104" s="13"/>
      <c r="K104" s="13"/>
      <c r="L104" s="120"/>
      <c r="M104" s="120"/>
      <c r="N104" s="120"/>
      <c r="O104" s="120"/>
      <c r="P104" s="120"/>
      <c r="Q104" s="120"/>
      <c r="R104" s="120"/>
      <c r="S104" s="120"/>
      <c r="T104" s="120"/>
      <c r="U104" s="120"/>
      <c r="V104" s="120"/>
      <c r="W104" s="120"/>
      <c r="X104" s="120"/>
      <c r="Y104" s="120"/>
      <c r="Z104" s="120"/>
      <c r="AA104" s="120"/>
    </row>
    <row r="105" spans="2:27" s="11" customFormat="1" x14ac:dyDescent="0.3">
      <c r="H105" s="13"/>
      <c r="I105" s="13"/>
      <c r="J105" s="13"/>
      <c r="K105" s="13"/>
      <c r="L105" s="120"/>
      <c r="M105" s="120"/>
      <c r="N105" s="120"/>
      <c r="O105" s="120"/>
      <c r="P105" s="120"/>
      <c r="Q105" s="120"/>
      <c r="R105" s="120"/>
      <c r="S105" s="120"/>
      <c r="T105" s="120"/>
      <c r="U105" s="120"/>
      <c r="V105" s="120"/>
      <c r="W105" s="120"/>
      <c r="X105" s="120"/>
      <c r="Y105" s="120"/>
      <c r="Z105" s="120"/>
      <c r="AA105" s="120"/>
    </row>
    <row r="106" spans="2:27" s="11" customFormat="1" x14ac:dyDescent="0.3">
      <c r="H106" s="13"/>
      <c r="I106" s="13"/>
      <c r="J106" s="13"/>
      <c r="K106" s="13"/>
      <c r="L106" s="120"/>
      <c r="M106" s="120"/>
      <c r="N106" s="120"/>
      <c r="O106" s="120"/>
      <c r="P106" s="120"/>
      <c r="Q106" s="120"/>
      <c r="R106" s="120"/>
      <c r="S106" s="120"/>
      <c r="T106" s="120"/>
      <c r="U106" s="120"/>
      <c r="V106" s="120"/>
      <c r="W106" s="120"/>
      <c r="X106" s="120"/>
      <c r="Y106" s="120"/>
      <c r="Z106" s="120"/>
      <c r="AA106" s="120"/>
    </row>
    <row r="107" spans="2:27" s="11" customFormat="1" x14ac:dyDescent="0.3">
      <c r="B107" s="14" t="str">
        <f>IF('Company Details'!$C$12="Conventional Insurer","Par Fund",IF('Company Details'!$C$12="Takaful Operator","PRF","Par Fund/PRF"))</f>
        <v>Par Fund/PRF</v>
      </c>
      <c r="C107" s="14" t="s">
        <v>270</v>
      </c>
      <c r="H107" s="13"/>
      <c r="I107" s="13"/>
      <c r="J107" s="13"/>
      <c r="K107" s="13"/>
      <c r="L107" s="120"/>
      <c r="M107" s="120"/>
      <c r="N107" s="120"/>
      <c r="O107" s="120"/>
      <c r="P107" s="120"/>
      <c r="Q107" s="120"/>
      <c r="R107" s="120"/>
      <c r="S107" s="120"/>
      <c r="T107" s="120"/>
      <c r="U107" s="120"/>
      <c r="V107" s="120"/>
      <c r="W107" s="120"/>
      <c r="X107" s="120"/>
      <c r="Y107" s="120"/>
      <c r="Z107" s="120"/>
      <c r="AA107" s="120"/>
    </row>
    <row r="108" spans="2:27" s="11" customFormat="1" x14ac:dyDescent="0.3">
      <c r="B108" s="14" t="str">
        <f>IF('Company Details'!$C$12="Conventional Insurer","Others",IF('Company Details'!$C$12="Takaful Operator","SHF","Others/SHF"))</f>
        <v>Others/SHF</v>
      </c>
      <c r="C108" s="14" t="s">
        <v>271</v>
      </c>
      <c r="H108" s="13"/>
      <c r="I108" s="13"/>
      <c r="J108" s="13"/>
      <c r="K108" s="13"/>
      <c r="L108" s="120"/>
      <c r="M108" s="120"/>
      <c r="N108" s="120"/>
      <c r="O108" s="120"/>
      <c r="P108" s="120"/>
      <c r="Q108" s="120"/>
      <c r="R108" s="120"/>
      <c r="S108" s="120"/>
      <c r="T108" s="120"/>
      <c r="U108" s="120"/>
      <c r="V108" s="120"/>
      <c r="W108" s="120"/>
      <c r="X108" s="120"/>
      <c r="Y108" s="120"/>
      <c r="Z108" s="120"/>
      <c r="AA108" s="120"/>
    </row>
    <row r="109" spans="2:27" s="11" customFormat="1" x14ac:dyDescent="0.3">
      <c r="C109" s="14" t="s">
        <v>272</v>
      </c>
      <c r="H109" s="13"/>
      <c r="I109" s="13"/>
      <c r="J109" s="13"/>
      <c r="K109" s="13"/>
      <c r="L109" s="120"/>
      <c r="M109" s="120"/>
      <c r="N109" s="120"/>
      <c r="O109" s="120"/>
      <c r="P109" s="120"/>
      <c r="Q109" s="120"/>
      <c r="R109" s="120"/>
      <c r="S109" s="120"/>
      <c r="T109" s="120"/>
      <c r="U109" s="120"/>
      <c r="V109" s="120"/>
      <c r="W109" s="120"/>
      <c r="X109" s="120"/>
      <c r="Y109" s="120"/>
      <c r="Z109" s="120"/>
      <c r="AA109" s="120"/>
    </row>
    <row r="110" spans="2:27" s="11" customFormat="1" x14ac:dyDescent="0.3">
      <c r="C110" s="14" t="s">
        <v>273</v>
      </c>
      <c r="H110" s="13"/>
      <c r="I110" s="13"/>
      <c r="J110" s="13"/>
      <c r="K110" s="13"/>
      <c r="L110" s="120"/>
      <c r="M110" s="120"/>
      <c r="N110" s="120"/>
      <c r="O110" s="120"/>
      <c r="P110" s="120"/>
      <c r="Q110" s="120"/>
      <c r="R110" s="120"/>
      <c r="S110" s="120"/>
      <c r="T110" s="120"/>
      <c r="U110" s="120"/>
      <c r="V110" s="120"/>
      <c r="W110" s="120"/>
      <c r="X110" s="120"/>
      <c r="Y110" s="120"/>
      <c r="Z110" s="120"/>
      <c r="AA110" s="120"/>
    </row>
    <row r="111" spans="2:27" s="11" customFormat="1" x14ac:dyDescent="0.3">
      <c r="C111" s="14" t="s">
        <v>274</v>
      </c>
      <c r="H111" s="13"/>
      <c r="I111" s="13"/>
      <c r="J111" s="13"/>
      <c r="K111" s="13"/>
      <c r="L111" s="120"/>
      <c r="M111" s="120"/>
      <c r="N111" s="120"/>
      <c r="O111" s="120"/>
      <c r="P111" s="120"/>
      <c r="Q111" s="120"/>
      <c r="R111" s="120"/>
      <c r="S111" s="120"/>
      <c r="T111" s="120"/>
      <c r="U111" s="120"/>
      <c r="V111" s="120"/>
      <c r="W111" s="120"/>
      <c r="X111" s="120"/>
      <c r="Y111" s="120"/>
      <c r="Z111" s="120"/>
      <c r="AA111" s="120"/>
    </row>
    <row r="112" spans="2:27" s="11" customFormat="1" x14ac:dyDescent="0.3">
      <c r="C112" s="14" t="s">
        <v>275</v>
      </c>
      <c r="H112" s="13"/>
      <c r="I112" s="13"/>
      <c r="J112" s="13"/>
      <c r="K112" s="13"/>
      <c r="L112" s="120"/>
      <c r="M112" s="120"/>
      <c r="N112" s="120"/>
      <c r="O112" s="120"/>
      <c r="P112" s="120"/>
      <c r="Q112" s="120"/>
      <c r="R112" s="120"/>
      <c r="S112" s="120"/>
      <c r="T112" s="120"/>
      <c r="U112" s="120"/>
      <c r="V112" s="120"/>
      <c r="W112" s="120"/>
      <c r="X112" s="120"/>
      <c r="Y112" s="120"/>
      <c r="Z112" s="120"/>
      <c r="AA112" s="120"/>
    </row>
    <row r="113" spans="3:27" s="11" customFormat="1" x14ac:dyDescent="0.3">
      <c r="C113" s="14" t="s">
        <v>276</v>
      </c>
      <c r="H113" s="13"/>
      <c r="I113" s="13"/>
      <c r="J113" s="13"/>
      <c r="K113" s="13"/>
      <c r="L113" s="120"/>
      <c r="M113" s="120"/>
      <c r="N113" s="120"/>
      <c r="O113" s="120"/>
      <c r="P113" s="120"/>
      <c r="Q113" s="120"/>
      <c r="R113" s="120"/>
      <c r="S113" s="120"/>
      <c r="T113" s="120"/>
      <c r="U113" s="120"/>
      <c r="V113" s="120"/>
      <c r="W113" s="120"/>
      <c r="X113" s="120"/>
      <c r="Y113" s="120"/>
      <c r="Z113" s="120"/>
      <c r="AA113" s="120"/>
    </row>
    <row r="114" spans="3:27" s="11" customFormat="1" x14ac:dyDescent="0.3">
      <c r="C114" s="14" t="s">
        <v>277</v>
      </c>
      <c r="H114" s="13"/>
      <c r="I114" s="13"/>
      <c r="J114" s="13"/>
      <c r="K114" s="13"/>
      <c r="L114" s="120"/>
      <c r="M114" s="120"/>
      <c r="N114" s="120"/>
      <c r="O114" s="120"/>
      <c r="P114" s="120"/>
      <c r="Q114" s="120"/>
      <c r="R114" s="120"/>
      <c r="S114" s="120"/>
      <c r="T114" s="120"/>
      <c r="U114" s="120"/>
      <c r="V114" s="120"/>
      <c r="W114" s="120"/>
      <c r="X114" s="120"/>
      <c r="Y114" s="120"/>
      <c r="Z114" s="120"/>
      <c r="AA114" s="120"/>
    </row>
    <row r="115" spans="3:27" s="11" customFormat="1" x14ac:dyDescent="0.3">
      <c r="C115" s="14" t="s">
        <v>278</v>
      </c>
      <c r="H115" s="13"/>
      <c r="I115" s="13"/>
      <c r="J115" s="13"/>
      <c r="K115" s="13"/>
      <c r="L115" s="120"/>
      <c r="M115" s="120"/>
      <c r="N115" s="120"/>
      <c r="O115" s="120"/>
      <c r="P115" s="120"/>
      <c r="Q115" s="120"/>
      <c r="R115" s="120"/>
      <c r="S115" s="120"/>
      <c r="T115" s="120"/>
      <c r="U115" s="120"/>
      <c r="V115" s="120"/>
      <c r="W115" s="120"/>
      <c r="X115" s="120"/>
      <c r="Y115" s="120"/>
      <c r="Z115" s="120"/>
      <c r="AA115" s="120"/>
    </row>
    <row r="116" spans="3:27" s="11" customFormat="1" x14ac:dyDescent="0.3">
      <c r="C116" s="14" t="s">
        <v>279</v>
      </c>
      <c r="H116" s="13"/>
      <c r="I116" s="13"/>
      <c r="J116" s="13"/>
      <c r="K116" s="13"/>
      <c r="L116" s="120"/>
      <c r="M116" s="120"/>
      <c r="N116" s="120"/>
      <c r="O116" s="120"/>
      <c r="P116" s="120"/>
      <c r="Q116" s="120"/>
      <c r="R116" s="120"/>
      <c r="S116" s="120"/>
      <c r="T116" s="120"/>
      <c r="U116" s="120"/>
      <c r="V116" s="120"/>
      <c r="W116" s="120"/>
      <c r="X116" s="120"/>
      <c r="Y116" s="120"/>
      <c r="Z116" s="120"/>
      <c r="AA116" s="120"/>
    </row>
    <row r="117" spans="3:27" s="11" customFormat="1" x14ac:dyDescent="0.3">
      <c r="H117" s="13"/>
      <c r="I117" s="13"/>
      <c r="J117" s="13"/>
      <c r="K117" s="13"/>
      <c r="L117" s="120"/>
      <c r="M117" s="120"/>
      <c r="N117" s="120"/>
      <c r="O117" s="120"/>
      <c r="P117" s="120"/>
      <c r="Q117" s="120"/>
      <c r="R117" s="120"/>
      <c r="S117" s="120"/>
      <c r="T117" s="120"/>
      <c r="U117" s="120"/>
      <c r="V117" s="120"/>
      <c r="W117" s="120"/>
      <c r="X117" s="120"/>
      <c r="Y117" s="120"/>
      <c r="Z117" s="120"/>
      <c r="AA117" s="120"/>
    </row>
    <row r="118" spans="3:27" s="11" customFormat="1" x14ac:dyDescent="0.3">
      <c r="H118" s="13"/>
      <c r="I118" s="13"/>
      <c r="J118" s="13"/>
      <c r="K118" s="13"/>
      <c r="L118" s="120"/>
      <c r="M118" s="120"/>
      <c r="N118" s="120"/>
      <c r="O118" s="120"/>
      <c r="P118" s="120"/>
      <c r="Q118" s="120"/>
      <c r="R118" s="120"/>
      <c r="S118" s="120"/>
      <c r="T118" s="120"/>
      <c r="U118" s="120"/>
      <c r="V118" s="120"/>
      <c r="W118" s="120"/>
      <c r="X118" s="120"/>
      <c r="Y118" s="120"/>
      <c r="Z118" s="120"/>
      <c r="AA118" s="120"/>
    </row>
    <row r="119" spans="3:27" s="11" customFormat="1" x14ac:dyDescent="0.3">
      <c r="H119" s="13"/>
      <c r="I119" s="13"/>
      <c r="J119" s="13"/>
      <c r="K119" s="13"/>
      <c r="L119" s="120"/>
      <c r="M119" s="120"/>
      <c r="N119" s="120"/>
      <c r="O119" s="120"/>
      <c r="P119" s="120"/>
      <c r="Q119" s="120"/>
      <c r="R119" s="120"/>
      <c r="S119" s="120"/>
      <c r="T119" s="120"/>
      <c r="U119" s="120"/>
      <c r="V119" s="120"/>
      <c r="W119" s="120"/>
      <c r="X119" s="120"/>
      <c r="Y119" s="120"/>
      <c r="Z119" s="120"/>
      <c r="AA119" s="120"/>
    </row>
    <row r="120" spans="3:27" s="11" customFormat="1" x14ac:dyDescent="0.3">
      <c r="H120" s="13"/>
      <c r="I120" s="13"/>
      <c r="J120" s="13"/>
      <c r="K120" s="13"/>
      <c r="L120" s="120"/>
      <c r="M120" s="120"/>
      <c r="N120" s="120"/>
      <c r="O120" s="120"/>
      <c r="P120" s="120"/>
      <c r="Q120" s="120"/>
      <c r="R120" s="120"/>
      <c r="S120" s="120"/>
      <c r="T120" s="120"/>
      <c r="U120" s="120"/>
      <c r="V120" s="120"/>
      <c r="W120" s="120"/>
      <c r="X120" s="120"/>
      <c r="Y120" s="120"/>
      <c r="Z120" s="120"/>
      <c r="AA120" s="120"/>
    </row>
    <row r="121" spans="3:27" s="11" customFormat="1" x14ac:dyDescent="0.3">
      <c r="H121" s="13"/>
      <c r="I121" s="13"/>
      <c r="J121" s="13"/>
      <c r="K121" s="13"/>
      <c r="L121" s="120"/>
      <c r="M121" s="120"/>
      <c r="N121" s="120"/>
      <c r="O121" s="120"/>
      <c r="P121" s="120"/>
      <c r="Q121" s="120"/>
      <c r="R121" s="120"/>
      <c r="S121" s="120"/>
      <c r="T121" s="120"/>
      <c r="U121" s="120"/>
      <c r="V121" s="120"/>
      <c r="W121" s="120"/>
      <c r="X121" s="120"/>
      <c r="Y121" s="120"/>
      <c r="Z121" s="120"/>
      <c r="AA121" s="120"/>
    </row>
    <row r="122" spans="3:27" s="11" customFormat="1" x14ac:dyDescent="0.3">
      <c r="H122" s="13"/>
      <c r="I122" s="13"/>
      <c r="J122" s="13"/>
      <c r="K122" s="13"/>
      <c r="L122" s="120"/>
      <c r="M122" s="120"/>
      <c r="N122" s="120"/>
      <c r="O122" s="120"/>
      <c r="P122" s="120"/>
      <c r="Q122" s="120"/>
      <c r="R122" s="120"/>
      <c r="S122" s="120"/>
      <c r="T122" s="120"/>
      <c r="U122" s="120"/>
      <c r="V122" s="120"/>
      <c r="W122" s="120"/>
      <c r="X122" s="120"/>
      <c r="Y122" s="120"/>
      <c r="Z122" s="120"/>
      <c r="AA122" s="120"/>
    </row>
    <row r="123" spans="3:27" s="11" customFormat="1" x14ac:dyDescent="0.3">
      <c r="H123" s="13"/>
      <c r="I123" s="13"/>
      <c r="J123" s="13"/>
      <c r="K123" s="13"/>
      <c r="L123" s="120"/>
      <c r="M123" s="120"/>
      <c r="N123" s="120"/>
      <c r="O123" s="120"/>
      <c r="P123" s="120"/>
      <c r="Q123" s="120"/>
      <c r="R123" s="120"/>
      <c r="S123" s="120"/>
      <c r="T123" s="120"/>
      <c r="U123" s="120"/>
      <c r="V123" s="120"/>
      <c r="W123" s="120"/>
      <c r="X123" s="120"/>
      <c r="Y123" s="120"/>
      <c r="Z123" s="120"/>
      <c r="AA123" s="120"/>
    </row>
    <row r="124" spans="3:27" s="11" customFormat="1" x14ac:dyDescent="0.3">
      <c r="H124" s="13"/>
      <c r="I124" s="13"/>
      <c r="J124" s="13"/>
      <c r="K124" s="13"/>
      <c r="L124" s="120"/>
      <c r="M124" s="120"/>
      <c r="N124" s="120"/>
      <c r="O124" s="120"/>
      <c r="P124" s="120"/>
      <c r="Q124" s="120"/>
      <c r="R124" s="120"/>
      <c r="S124" s="120"/>
      <c r="T124" s="120"/>
      <c r="U124" s="120"/>
      <c r="V124" s="120"/>
      <c r="W124" s="120"/>
      <c r="X124" s="120"/>
      <c r="Y124" s="120"/>
      <c r="Z124" s="120"/>
      <c r="AA124" s="120"/>
    </row>
    <row r="125" spans="3:27" s="11" customFormat="1" x14ac:dyDescent="0.3">
      <c r="H125" s="13"/>
      <c r="I125" s="13"/>
      <c r="J125" s="13"/>
      <c r="K125" s="13"/>
      <c r="L125" s="120"/>
      <c r="M125" s="120"/>
      <c r="N125" s="120"/>
      <c r="O125" s="120"/>
      <c r="P125" s="120"/>
      <c r="Q125" s="120"/>
      <c r="R125" s="120"/>
      <c r="S125" s="120"/>
      <c r="T125" s="120"/>
      <c r="U125" s="120"/>
      <c r="V125" s="120"/>
      <c r="W125" s="120"/>
      <c r="X125" s="120"/>
      <c r="Y125" s="120"/>
      <c r="Z125" s="120"/>
      <c r="AA125" s="120"/>
    </row>
    <row r="126" spans="3:27" s="11" customFormat="1" x14ac:dyDescent="0.3">
      <c r="H126" s="13"/>
      <c r="I126" s="13"/>
      <c r="J126" s="13"/>
      <c r="K126" s="13"/>
      <c r="L126" s="120"/>
      <c r="M126" s="120"/>
      <c r="N126" s="120"/>
      <c r="O126" s="120"/>
      <c r="P126" s="120"/>
      <c r="Q126" s="120"/>
      <c r="R126" s="120"/>
      <c r="S126" s="120"/>
      <c r="T126" s="120"/>
      <c r="U126" s="120"/>
      <c r="V126" s="120"/>
      <c r="W126" s="120"/>
      <c r="X126" s="120"/>
      <c r="Y126" s="120"/>
      <c r="Z126" s="120"/>
      <c r="AA126" s="120"/>
    </row>
    <row r="127" spans="3:27" s="11" customFormat="1" x14ac:dyDescent="0.3">
      <c r="H127" s="13"/>
      <c r="I127" s="13"/>
      <c r="J127" s="13"/>
      <c r="K127" s="13"/>
      <c r="L127" s="120"/>
      <c r="M127" s="120"/>
      <c r="N127" s="120"/>
      <c r="O127" s="120"/>
      <c r="P127" s="120"/>
      <c r="Q127" s="120"/>
      <c r="R127" s="120"/>
      <c r="S127" s="120"/>
      <c r="T127" s="120"/>
      <c r="U127" s="120"/>
      <c r="V127" s="120"/>
      <c r="W127" s="120"/>
      <c r="X127" s="120"/>
      <c r="Y127" s="120"/>
      <c r="Z127" s="120"/>
      <c r="AA127" s="120"/>
    </row>
    <row r="128" spans="3:27" s="11" customFormat="1" x14ac:dyDescent="0.3">
      <c r="H128" s="13"/>
      <c r="I128" s="13"/>
      <c r="J128" s="13"/>
      <c r="K128" s="13"/>
      <c r="L128" s="120"/>
      <c r="M128" s="120"/>
      <c r="N128" s="120"/>
      <c r="O128" s="120"/>
      <c r="P128" s="120"/>
      <c r="Q128" s="120"/>
      <c r="R128" s="120"/>
      <c r="S128" s="120"/>
      <c r="T128" s="120"/>
      <c r="U128" s="120"/>
      <c r="V128" s="120"/>
      <c r="W128" s="120"/>
      <c r="X128" s="120"/>
      <c r="Y128" s="120"/>
      <c r="Z128" s="120"/>
      <c r="AA128" s="120"/>
    </row>
    <row r="129" spans="8:27" s="11" customFormat="1" x14ac:dyDescent="0.3">
      <c r="H129" s="13"/>
      <c r="I129" s="13"/>
      <c r="J129" s="13"/>
      <c r="K129" s="13"/>
      <c r="L129" s="120"/>
      <c r="M129" s="120"/>
      <c r="N129" s="120"/>
      <c r="O129" s="120"/>
      <c r="P129" s="120"/>
      <c r="Q129" s="120"/>
      <c r="R129" s="120"/>
      <c r="S129" s="120"/>
      <c r="T129" s="120"/>
      <c r="U129" s="120"/>
      <c r="V129" s="120"/>
      <c r="W129" s="120"/>
      <c r="X129" s="120"/>
      <c r="Y129" s="120"/>
      <c r="Z129" s="120"/>
      <c r="AA129" s="120"/>
    </row>
    <row r="130" spans="8:27" s="11" customFormat="1" x14ac:dyDescent="0.3">
      <c r="H130" s="13"/>
      <c r="I130" s="13"/>
      <c r="J130" s="13"/>
      <c r="K130" s="13"/>
      <c r="L130" s="120"/>
      <c r="M130" s="120"/>
      <c r="N130" s="120"/>
      <c r="O130" s="120"/>
      <c r="P130" s="120"/>
      <c r="Q130" s="120"/>
      <c r="R130" s="120"/>
      <c r="S130" s="120"/>
      <c r="T130" s="120"/>
      <c r="U130" s="120"/>
      <c r="V130" s="120"/>
      <c r="W130" s="120"/>
      <c r="X130" s="120"/>
      <c r="Y130" s="120"/>
      <c r="Z130" s="120"/>
      <c r="AA130" s="120"/>
    </row>
    <row r="131" spans="8:27" s="11" customFormat="1" x14ac:dyDescent="0.3">
      <c r="H131" s="13"/>
      <c r="I131" s="13"/>
      <c r="J131" s="13"/>
      <c r="K131" s="13"/>
      <c r="L131" s="120"/>
      <c r="M131" s="120"/>
      <c r="N131" s="120"/>
      <c r="O131" s="120"/>
      <c r="P131" s="120"/>
      <c r="Q131" s="120"/>
      <c r="R131" s="120"/>
      <c r="S131" s="120"/>
      <c r="T131" s="120"/>
      <c r="U131" s="120"/>
      <c r="V131" s="120"/>
      <c r="W131" s="120"/>
      <c r="X131" s="120"/>
      <c r="Y131" s="120"/>
      <c r="Z131" s="120"/>
      <c r="AA131" s="120"/>
    </row>
    <row r="132" spans="8:27" s="11" customFormat="1" x14ac:dyDescent="0.3">
      <c r="H132" s="13"/>
      <c r="I132" s="13"/>
      <c r="J132" s="13"/>
      <c r="K132" s="13"/>
      <c r="L132" s="120"/>
      <c r="M132" s="120"/>
      <c r="N132" s="120"/>
      <c r="O132" s="120"/>
      <c r="P132" s="120"/>
      <c r="Q132" s="120"/>
      <c r="R132" s="120"/>
      <c r="S132" s="120"/>
      <c r="T132" s="120"/>
      <c r="U132" s="120"/>
      <c r="V132" s="120"/>
      <c r="W132" s="120"/>
      <c r="X132" s="120"/>
      <c r="Y132" s="120"/>
      <c r="Z132" s="120"/>
      <c r="AA132" s="120"/>
    </row>
    <row r="133" spans="8:27" s="11" customFormat="1" x14ac:dyDescent="0.3">
      <c r="H133" s="13"/>
      <c r="I133" s="13"/>
      <c r="J133" s="13"/>
      <c r="K133" s="13"/>
      <c r="L133" s="120"/>
      <c r="M133" s="120"/>
      <c r="N133" s="120"/>
      <c r="O133" s="120"/>
      <c r="P133" s="120"/>
      <c r="Q133" s="120"/>
      <c r="R133" s="120"/>
      <c r="S133" s="120"/>
      <c r="T133" s="120"/>
      <c r="U133" s="120"/>
      <c r="V133" s="120"/>
      <c r="W133" s="120"/>
      <c r="X133" s="120"/>
      <c r="Y133" s="120"/>
      <c r="Z133" s="120"/>
      <c r="AA133" s="120"/>
    </row>
    <row r="134" spans="8:27" s="11" customFormat="1" x14ac:dyDescent="0.3">
      <c r="H134" s="13"/>
      <c r="I134" s="13"/>
      <c r="J134" s="13"/>
      <c r="K134" s="13"/>
      <c r="L134" s="120"/>
      <c r="M134" s="120"/>
      <c r="N134" s="120"/>
      <c r="O134" s="120"/>
      <c r="P134" s="120"/>
      <c r="Q134" s="120"/>
      <c r="R134" s="120"/>
      <c r="S134" s="120"/>
      <c r="T134" s="120"/>
      <c r="U134" s="120"/>
      <c r="V134" s="120"/>
      <c r="W134" s="120"/>
      <c r="X134" s="120"/>
      <c r="Y134" s="120"/>
      <c r="Z134" s="120"/>
      <c r="AA134" s="120"/>
    </row>
    <row r="135" spans="8:27" s="11" customFormat="1" x14ac:dyDescent="0.3">
      <c r="H135" s="13"/>
      <c r="I135" s="13"/>
      <c r="J135" s="13"/>
      <c r="K135" s="13"/>
      <c r="L135" s="120"/>
      <c r="M135" s="120"/>
      <c r="N135" s="120"/>
      <c r="O135" s="120"/>
      <c r="P135" s="120"/>
      <c r="Q135" s="120"/>
      <c r="R135" s="120"/>
      <c r="S135" s="120"/>
      <c r="T135" s="120"/>
      <c r="U135" s="120"/>
      <c r="V135" s="120"/>
      <c r="W135" s="120"/>
      <c r="X135" s="120"/>
      <c r="Y135" s="120"/>
      <c r="Z135" s="120"/>
      <c r="AA135" s="120"/>
    </row>
    <row r="136" spans="8:27" s="11" customFormat="1" x14ac:dyDescent="0.3">
      <c r="H136" s="13"/>
      <c r="I136" s="13"/>
      <c r="J136" s="13"/>
      <c r="K136" s="13"/>
      <c r="L136" s="120"/>
      <c r="M136" s="120"/>
      <c r="N136" s="120"/>
      <c r="O136" s="120"/>
      <c r="P136" s="120"/>
      <c r="Q136" s="120"/>
      <c r="R136" s="120"/>
      <c r="S136" s="120"/>
      <c r="T136" s="120"/>
      <c r="U136" s="120"/>
      <c r="V136" s="120"/>
      <c r="W136" s="120"/>
      <c r="X136" s="120"/>
      <c r="Y136" s="120"/>
      <c r="Z136" s="120"/>
      <c r="AA136" s="120"/>
    </row>
    <row r="137" spans="8:27" s="11" customFormat="1" x14ac:dyDescent="0.3">
      <c r="H137" s="13"/>
      <c r="I137" s="13"/>
      <c r="J137" s="13"/>
      <c r="K137" s="13"/>
      <c r="L137" s="120"/>
      <c r="M137" s="120"/>
      <c r="N137" s="120"/>
      <c r="O137" s="120"/>
      <c r="P137" s="120"/>
      <c r="Q137" s="120"/>
      <c r="R137" s="120"/>
      <c r="S137" s="120"/>
      <c r="T137" s="120"/>
      <c r="U137" s="120"/>
      <c r="V137" s="120"/>
      <c r="W137" s="120"/>
      <c r="X137" s="120"/>
      <c r="Y137" s="120"/>
      <c r="Z137" s="120"/>
      <c r="AA137" s="120"/>
    </row>
    <row r="138" spans="8:27" s="11" customFormat="1" x14ac:dyDescent="0.3">
      <c r="H138" s="13"/>
      <c r="I138" s="13"/>
      <c r="J138" s="13"/>
      <c r="K138" s="13"/>
      <c r="L138" s="120"/>
      <c r="M138" s="120"/>
      <c r="N138" s="120"/>
      <c r="O138" s="120"/>
      <c r="P138" s="120"/>
      <c r="Q138" s="120"/>
      <c r="R138" s="120"/>
      <c r="S138" s="120"/>
      <c r="T138" s="120"/>
      <c r="U138" s="120"/>
      <c r="V138" s="120"/>
      <c r="W138" s="120"/>
      <c r="X138" s="120"/>
      <c r="Y138" s="120"/>
      <c r="Z138" s="120"/>
      <c r="AA138" s="120"/>
    </row>
    <row r="139" spans="8:27" s="11" customFormat="1" x14ac:dyDescent="0.3">
      <c r="H139" s="13"/>
      <c r="I139" s="13"/>
      <c r="J139" s="13"/>
      <c r="K139" s="13"/>
      <c r="L139" s="120"/>
      <c r="M139" s="120"/>
      <c r="N139" s="120"/>
      <c r="O139" s="120"/>
      <c r="P139" s="120"/>
      <c r="Q139" s="120"/>
      <c r="R139" s="120"/>
      <c r="S139" s="120"/>
      <c r="T139" s="120"/>
      <c r="U139" s="120"/>
      <c r="V139" s="120"/>
      <c r="W139" s="120"/>
      <c r="X139" s="120"/>
      <c r="Y139" s="120"/>
      <c r="Z139" s="120"/>
      <c r="AA139" s="120"/>
    </row>
    <row r="140" spans="8:27" s="11" customFormat="1" x14ac:dyDescent="0.3">
      <c r="H140" s="13"/>
      <c r="I140" s="13"/>
      <c r="J140" s="13"/>
      <c r="K140" s="13"/>
      <c r="L140" s="120"/>
      <c r="M140" s="120"/>
      <c r="N140" s="120"/>
      <c r="O140" s="120"/>
      <c r="P140" s="120"/>
      <c r="Q140" s="120"/>
      <c r="R140" s="120"/>
      <c r="S140" s="120"/>
      <c r="T140" s="120"/>
      <c r="U140" s="120"/>
      <c r="V140" s="120"/>
      <c r="W140" s="120"/>
      <c r="X140" s="120"/>
      <c r="Y140" s="120"/>
      <c r="Z140" s="120"/>
      <c r="AA140" s="120"/>
    </row>
    <row r="141" spans="8:27" s="11" customFormat="1" x14ac:dyDescent="0.3">
      <c r="H141" s="13"/>
      <c r="I141" s="13"/>
      <c r="J141" s="13"/>
      <c r="K141" s="13"/>
      <c r="L141" s="120"/>
      <c r="M141" s="120"/>
      <c r="N141" s="120"/>
      <c r="O141" s="120"/>
      <c r="P141" s="120"/>
      <c r="Q141" s="120"/>
      <c r="R141" s="120"/>
      <c r="S141" s="120"/>
      <c r="T141" s="120"/>
      <c r="U141" s="120"/>
      <c r="V141" s="120"/>
      <c r="W141" s="120"/>
      <c r="X141" s="120"/>
      <c r="Y141" s="120"/>
      <c r="Z141" s="120"/>
      <c r="AA141" s="120"/>
    </row>
    <row r="142" spans="8:27" s="11" customFormat="1" x14ac:dyDescent="0.3">
      <c r="H142" s="13"/>
      <c r="I142" s="13"/>
      <c r="J142" s="13"/>
      <c r="K142" s="13"/>
      <c r="L142" s="120"/>
      <c r="M142" s="120"/>
      <c r="N142" s="120"/>
      <c r="O142" s="120"/>
      <c r="P142" s="120"/>
      <c r="Q142" s="120"/>
      <c r="R142" s="120"/>
      <c r="S142" s="120"/>
      <c r="T142" s="120"/>
      <c r="U142" s="120"/>
      <c r="V142" s="120"/>
      <c r="W142" s="120"/>
      <c r="X142" s="120"/>
      <c r="Y142" s="120"/>
      <c r="Z142" s="120"/>
      <c r="AA142" s="120"/>
    </row>
    <row r="143" spans="8:27" s="11" customFormat="1" x14ac:dyDescent="0.3">
      <c r="H143" s="13"/>
      <c r="I143" s="13"/>
      <c r="J143" s="13"/>
      <c r="K143" s="13"/>
      <c r="L143" s="13"/>
      <c r="M143" s="13"/>
      <c r="N143" s="13"/>
      <c r="O143" s="13"/>
      <c r="P143" s="13"/>
      <c r="Q143" s="13"/>
      <c r="R143" s="13"/>
      <c r="S143" s="13"/>
      <c r="T143" s="13"/>
      <c r="U143" s="13"/>
      <c r="V143" s="13"/>
      <c r="W143" s="13"/>
      <c r="X143" s="13"/>
      <c r="Y143" s="13"/>
      <c r="Z143" s="13"/>
      <c r="AA143" s="13"/>
    </row>
    <row r="144" spans="8:27" s="11" customFormat="1" x14ac:dyDescent="0.3">
      <c r="H144" s="13"/>
      <c r="I144" s="13"/>
      <c r="J144" s="13"/>
      <c r="K144" s="13"/>
      <c r="L144" s="13"/>
      <c r="M144" s="13"/>
      <c r="N144" s="13"/>
      <c r="O144" s="13"/>
      <c r="P144" s="13"/>
      <c r="Q144" s="13"/>
      <c r="R144" s="13"/>
      <c r="S144" s="13"/>
      <c r="T144" s="13"/>
      <c r="U144" s="13"/>
      <c r="V144" s="13"/>
      <c r="W144" s="13"/>
      <c r="X144" s="13"/>
      <c r="Y144" s="13"/>
      <c r="Z144" s="13"/>
      <c r="AA144" s="13"/>
    </row>
    <row r="145" spans="8:27" s="11" customFormat="1" x14ac:dyDescent="0.3">
      <c r="H145" s="13"/>
      <c r="I145" s="13"/>
      <c r="J145" s="13"/>
      <c r="K145" s="13"/>
      <c r="L145" s="13"/>
      <c r="M145" s="13"/>
      <c r="N145" s="13"/>
      <c r="O145" s="13"/>
      <c r="P145" s="13"/>
      <c r="Q145" s="13"/>
      <c r="R145" s="13"/>
      <c r="S145" s="13"/>
      <c r="T145" s="13"/>
      <c r="U145" s="13"/>
      <c r="V145" s="13"/>
      <c r="W145" s="13"/>
      <c r="X145" s="13"/>
      <c r="Y145" s="13"/>
      <c r="Z145" s="13"/>
      <c r="AA145" s="13"/>
    </row>
    <row r="146" spans="8:27" s="11" customFormat="1" x14ac:dyDescent="0.3">
      <c r="H146" s="13"/>
      <c r="I146" s="13"/>
      <c r="J146" s="13"/>
      <c r="K146" s="13"/>
      <c r="L146" s="13"/>
      <c r="M146" s="13"/>
      <c r="N146" s="13"/>
      <c r="O146" s="13"/>
      <c r="P146" s="13"/>
      <c r="Q146" s="13"/>
      <c r="R146" s="13"/>
      <c r="S146" s="13"/>
      <c r="T146" s="13"/>
      <c r="U146" s="13"/>
      <c r="V146" s="13"/>
      <c r="W146" s="13"/>
      <c r="X146" s="13"/>
      <c r="Y146" s="13"/>
      <c r="Z146" s="13"/>
      <c r="AA146" s="13"/>
    </row>
    <row r="147" spans="8:27" s="11" customFormat="1" x14ac:dyDescent="0.3">
      <c r="H147" s="13"/>
      <c r="I147" s="13"/>
      <c r="J147" s="13"/>
      <c r="K147" s="13"/>
      <c r="L147" s="13"/>
      <c r="M147" s="13"/>
      <c r="N147" s="13"/>
      <c r="O147" s="13"/>
      <c r="P147" s="13"/>
      <c r="Q147" s="13"/>
      <c r="R147" s="13"/>
      <c r="S147" s="13"/>
      <c r="T147" s="13"/>
      <c r="U147" s="13"/>
      <c r="V147" s="13"/>
      <c r="W147" s="13"/>
      <c r="X147" s="13"/>
      <c r="Y147" s="13"/>
      <c r="Z147" s="13"/>
      <c r="AA147" s="13"/>
    </row>
    <row r="148" spans="8:27" s="11" customFormat="1" x14ac:dyDescent="0.3">
      <c r="H148" s="13"/>
      <c r="I148" s="13"/>
      <c r="J148" s="13"/>
      <c r="K148" s="13"/>
      <c r="L148" s="13"/>
      <c r="M148" s="13"/>
      <c r="N148" s="13"/>
      <c r="O148" s="13"/>
      <c r="P148" s="13"/>
      <c r="Q148" s="13"/>
      <c r="R148" s="13"/>
      <c r="S148" s="13"/>
      <c r="T148" s="13"/>
      <c r="U148" s="13"/>
      <c r="V148" s="13"/>
      <c r="W148" s="13"/>
      <c r="X148" s="13"/>
      <c r="Y148" s="13"/>
      <c r="Z148" s="13"/>
      <c r="AA148" s="13"/>
    </row>
    <row r="149" spans="8:27" s="11" customFormat="1" x14ac:dyDescent="0.3">
      <c r="H149" s="13"/>
      <c r="I149" s="13"/>
      <c r="J149" s="13"/>
      <c r="K149" s="13"/>
      <c r="L149" s="13"/>
      <c r="M149" s="13"/>
      <c r="N149" s="13"/>
      <c r="O149" s="13"/>
      <c r="P149" s="13"/>
      <c r="Q149" s="13"/>
      <c r="R149" s="13"/>
      <c r="S149" s="13"/>
      <c r="T149" s="13"/>
      <c r="U149" s="13"/>
      <c r="V149" s="13"/>
      <c r="W149" s="13"/>
      <c r="X149" s="13"/>
      <c r="Y149" s="13"/>
      <c r="Z149" s="13"/>
      <c r="AA149" s="13"/>
    </row>
    <row r="150" spans="8:27" s="11" customFormat="1" x14ac:dyDescent="0.3">
      <c r="H150" s="13"/>
      <c r="I150" s="13"/>
      <c r="J150" s="13"/>
      <c r="K150" s="13"/>
      <c r="L150" s="13"/>
      <c r="M150" s="13"/>
      <c r="N150" s="13"/>
      <c r="O150" s="13"/>
      <c r="P150" s="13"/>
      <c r="Q150" s="13"/>
      <c r="R150" s="13"/>
      <c r="S150" s="13"/>
      <c r="T150" s="13"/>
      <c r="U150" s="13"/>
      <c r="V150" s="13"/>
      <c r="W150" s="13"/>
      <c r="X150" s="13"/>
      <c r="Y150" s="13"/>
      <c r="Z150" s="13"/>
      <c r="AA150" s="13"/>
    </row>
    <row r="151" spans="8:27" s="11" customFormat="1" x14ac:dyDescent="0.3">
      <c r="H151" s="13"/>
      <c r="I151" s="13"/>
      <c r="J151" s="13"/>
      <c r="K151" s="13"/>
      <c r="L151" s="13"/>
      <c r="M151" s="13"/>
      <c r="N151" s="13"/>
      <c r="O151" s="13"/>
      <c r="P151" s="13"/>
      <c r="Q151" s="13"/>
      <c r="R151" s="13"/>
      <c r="S151" s="13"/>
      <c r="T151" s="13"/>
      <c r="U151" s="13"/>
      <c r="V151" s="13"/>
      <c r="W151" s="13"/>
      <c r="X151" s="13"/>
      <c r="Y151" s="13"/>
      <c r="Z151" s="13"/>
      <c r="AA151" s="13"/>
    </row>
    <row r="152" spans="8:27" s="11" customFormat="1" x14ac:dyDescent="0.3">
      <c r="H152" s="13"/>
      <c r="I152" s="13"/>
      <c r="J152" s="13"/>
      <c r="K152" s="13"/>
      <c r="L152" s="13"/>
      <c r="M152" s="13"/>
      <c r="N152" s="13"/>
      <c r="O152" s="13"/>
      <c r="P152" s="13"/>
      <c r="Q152" s="13"/>
      <c r="R152" s="13"/>
      <c r="S152" s="13"/>
      <c r="T152" s="13"/>
      <c r="U152" s="13"/>
      <c r="V152" s="13"/>
      <c r="W152" s="13"/>
      <c r="X152" s="13"/>
      <c r="Y152" s="13"/>
      <c r="Z152" s="13"/>
      <c r="AA152" s="13"/>
    </row>
    <row r="153" spans="8:27" s="11" customFormat="1" x14ac:dyDescent="0.3">
      <c r="H153" s="13"/>
      <c r="I153" s="13"/>
      <c r="J153" s="13"/>
      <c r="K153" s="13"/>
      <c r="L153" s="13"/>
      <c r="M153" s="13"/>
      <c r="N153" s="13"/>
      <c r="O153" s="13"/>
      <c r="P153" s="13"/>
      <c r="Q153" s="13"/>
      <c r="R153" s="13"/>
      <c r="S153" s="13"/>
      <c r="T153" s="13"/>
      <c r="U153" s="13"/>
      <c r="V153" s="13"/>
      <c r="W153" s="13"/>
      <c r="X153" s="13"/>
      <c r="Y153" s="13"/>
      <c r="Z153" s="13"/>
      <c r="AA153" s="13"/>
    </row>
    <row r="154" spans="8:27" s="11" customFormat="1" x14ac:dyDescent="0.3">
      <c r="H154" s="13"/>
      <c r="I154" s="13"/>
      <c r="J154" s="13"/>
      <c r="K154" s="13"/>
      <c r="L154" s="13"/>
      <c r="M154" s="13"/>
      <c r="N154" s="13"/>
      <c r="O154" s="13"/>
      <c r="P154" s="13"/>
      <c r="Q154" s="13"/>
      <c r="R154" s="13"/>
      <c r="S154" s="13"/>
      <c r="T154" s="13"/>
      <c r="U154" s="13"/>
      <c r="V154" s="13"/>
      <c r="W154" s="13"/>
      <c r="X154" s="13"/>
      <c r="Y154" s="13"/>
      <c r="Z154" s="13"/>
      <c r="AA154" s="13"/>
    </row>
    <row r="155" spans="8:27" s="11" customFormat="1" x14ac:dyDescent="0.3">
      <c r="H155" s="13"/>
      <c r="I155" s="13"/>
      <c r="J155" s="13"/>
      <c r="K155" s="13"/>
      <c r="L155" s="13"/>
      <c r="M155" s="13"/>
      <c r="N155" s="13"/>
      <c r="O155" s="13"/>
      <c r="P155" s="13"/>
      <c r="Q155" s="13"/>
      <c r="R155" s="13"/>
      <c r="S155" s="13"/>
      <c r="T155" s="13"/>
      <c r="U155" s="13"/>
      <c r="V155" s="13"/>
      <c r="W155" s="13"/>
      <c r="X155" s="13"/>
      <c r="Y155" s="13"/>
      <c r="Z155" s="13"/>
      <c r="AA155" s="13"/>
    </row>
    <row r="156" spans="8:27" s="11" customFormat="1" x14ac:dyDescent="0.3">
      <c r="H156" s="13"/>
      <c r="I156" s="13"/>
      <c r="J156" s="13"/>
      <c r="K156" s="13"/>
      <c r="L156" s="13"/>
      <c r="M156" s="13"/>
      <c r="N156" s="13"/>
      <c r="O156" s="13"/>
      <c r="P156" s="13"/>
      <c r="Q156" s="13"/>
      <c r="R156" s="13"/>
      <c r="S156" s="13"/>
      <c r="T156" s="13"/>
      <c r="U156" s="13"/>
      <c r="V156" s="13"/>
      <c r="W156" s="13"/>
      <c r="X156" s="13"/>
      <c r="Y156" s="13"/>
      <c r="Z156" s="13"/>
      <c r="AA156" s="13"/>
    </row>
    <row r="157" spans="8:27" s="11" customFormat="1" x14ac:dyDescent="0.3">
      <c r="H157" s="13"/>
      <c r="I157" s="13"/>
      <c r="J157" s="13"/>
      <c r="K157" s="13"/>
      <c r="L157" s="13"/>
      <c r="M157" s="13"/>
      <c r="N157" s="13"/>
      <c r="O157" s="13"/>
      <c r="P157" s="13"/>
      <c r="Q157" s="13"/>
      <c r="R157" s="13"/>
      <c r="S157" s="13"/>
      <c r="T157" s="13"/>
      <c r="U157" s="13"/>
      <c r="V157" s="13"/>
      <c r="W157" s="13"/>
      <c r="X157" s="13"/>
      <c r="Y157" s="13"/>
      <c r="Z157" s="13"/>
      <c r="AA157" s="13"/>
    </row>
    <row r="158" spans="8:27" s="11" customFormat="1" x14ac:dyDescent="0.3">
      <c r="H158" s="13"/>
      <c r="I158" s="13"/>
      <c r="J158" s="13"/>
      <c r="K158" s="13"/>
      <c r="L158" s="13"/>
      <c r="M158" s="13"/>
      <c r="N158" s="13"/>
      <c r="O158" s="13"/>
      <c r="P158" s="13"/>
      <c r="Q158" s="13"/>
      <c r="R158" s="13"/>
      <c r="S158" s="13"/>
      <c r="T158" s="13"/>
      <c r="U158" s="13"/>
      <c r="V158" s="13"/>
      <c r="W158" s="13"/>
      <c r="X158" s="13"/>
      <c r="Y158" s="13"/>
      <c r="Z158" s="13"/>
      <c r="AA158" s="13"/>
    </row>
    <row r="159" spans="8:27" s="11" customFormat="1" x14ac:dyDescent="0.3">
      <c r="H159" s="13"/>
      <c r="I159" s="13"/>
      <c r="J159" s="13"/>
      <c r="K159" s="13"/>
      <c r="L159" s="13"/>
      <c r="M159" s="13"/>
      <c r="N159" s="13"/>
      <c r="O159" s="13"/>
      <c r="P159" s="13"/>
      <c r="Q159" s="13"/>
      <c r="R159" s="13"/>
      <c r="S159" s="13"/>
      <c r="T159" s="13"/>
      <c r="U159" s="13"/>
      <c r="V159" s="13"/>
      <c r="W159" s="13"/>
      <c r="X159" s="13"/>
      <c r="Y159" s="13"/>
      <c r="Z159" s="13"/>
      <c r="AA159" s="13"/>
    </row>
    <row r="160" spans="8:27" s="11" customFormat="1" x14ac:dyDescent="0.3">
      <c r="H160" s="13"/>
      <c r="I160" s="13"/>
      <c r="J160" s="13"/>
      <c r="K160" s="13"/>
      <c r="L160" s="13"/>
      <c r="M160" s="13"/>
      <c r="N160" s="13"/>
      <c r="O160" s="13"/>
      <c r="P160" s="13"/>
      <c r="Q160" s="13"/>
      <c r="R160" s="13"/>
      <c r="S160" s="13"/>
      <c r="T160" s="13"/>
      <c r="U160" s="13"/>
      <c r="V160" s="13"/>
      <c r="W160" s="13"/>
      <c r="X160" s="13"/>
      <c r="Y160" s="13"/>
      <c r="Z160" s="13"/>
      <c r="AA160" s="13"/>
    </row>
    <row r="161" spans="8:27" s="11" customFormat="1" x14ac:dyDescent="0.3">
      <c r="H161" s="13"/>
      <c r="I161" s="13"/>
      <c r="J161" s="13"/>
      <c r="K161" s="13"/>
      <c r="L161" s="13"/>
      <c r="M161" s="13"/>
      <c r="N161" s="13"/>
      <c r="O161" s="13"/>
      <c r="P161" s="13"/>
      <c r="Q161" s="13"/>
      <c r="R161" s="13"/>
      <c r="S161" s="13"/>
      <c r="T161" s="13"/>
      <c r="U161" s="13"/>
      <c r="V161" s="13"/>
      <c r="W161" s="13"/>
      <c r="X161" s="13"/>
      <c r="Y161" s="13"/>
      <c r="Z161" s="13"/>
      <c r="AA161" s="13"/>
    </row>
    <row r="162" spans="8:27" s="11" customFormat="1" x14ac:dyDescent="0.3">
      <c r="H162" s="13"/>
      <c r="I162" s="13"/>
      <c r="J162" s="13"/>
      <c r="K162" s="13"/>
      <c r="L162" s="13"/>
      <c r="M162" s="13"/>
      <c r="N162" s="13"/>
      <c r="O162" s="13"/>
      <c r="P162" s="13"/>
      <c r="Q162" s="13"/>
      <c r="R162" s="13"/>
      <c r="S162" s="13"/>
      <c r="T162" s="13"/>
      <c r="U162" s="13"/>
      <c r="V162" s="13"/>
      <c r="W162" s="13"/>
      <c r="X162" s="13"/>
      <c r="Y162" s="13"/>
      <c r="Z162" s="13"/>
      <c r="AA162" s="13"/>
    </row>
    <row r="163" spans="8:27" s="11" customFormat="1" x14ac:dyDescent="0.3">
      <c r="H163" s="13"/>
      <c r="I163" s="13"/>
      <c r="J163" s="13"/>
      <c r="K163" s="13"/>
      <c r="L163" s="13"/>
      <c r="M163" s="13"/>
      <c r="N163" s="13"/>
      <c r="O163" s="13"/>
      <c r="P163" s="13"/>
      <c r="Q163" s="13"/>
      <c r="R163" s="13"/>
      <c r="S163" s="13"/>
      <c r="T163" s="13"/>
      <c r="U163" s="13"/>
      <c r="V163" s="13"/>
      <c r="W163" s="13"/>
      <c r="X163" s="13"/>
      <c r="Y163" s="13"/>
      <c r="Z163" s="13"/>
      <c r="AA163" s="13"/>
    </row>
    <row r="164" spans="8:27" s="11" customFormat="1" x14ac:dyDescent="0.3">
      <c r="H164" s="13"/>
      <c r="I164" s="13"/>
      <c r="J164" s="13"/>
      <c r="K164" s="13"/>
      <c r="L164" s="13"/>
      <c r="M164" s="13"/>
      <c r="N164" s="13"/>
      <c r="O164" s="13"/>
      <c r="P164" s="13"/>
      <c r="Q164" s="13"/>
      <c r="R164" s="13"/>
      <c r="S164" s="13"/>
      <c r="T164" s="13"/>
      <c r="U164" s="13"/>
      <c r="V164" s="13"/>
      <c r="W164" s="13"/>
      <c r="X164" s="13"/>
      <c r="Y164" s="13"/>
      <c r="Z164" s="13"/>
      <c r="AA164" s="13"/>
    </row>
    <row r="165" spans="8:27" s="11" customFormat="1" x14ac:dyDescent="0.3">
      <c r="H165" s="13"/>
      <c r="I165" s="13"/>
      <c r="J165" s="13"/>
      <c r="K165" s="13"/>
      <c r="L165" s="13"/>
      <c r="M165" s="13"/>
      <c r="N165" s="13"/>
      <c r="O165" s="13"/>
      <c r="P165" s="13"/>
      <c r="Q165" s="13"/>
      <c r="R165" s="13"/>
      <c r="S165" s="13"/>
      <c r="T165" s="13"/>
      <c r="U165" s="13"/>
      <c r="V165" s="13"/>
      <c r="W165" s="13"/>
      <c r="X165" s="13"/>
      <c r="Y165" s="13"/>
      <c r="Z165" s="13"/>
      <c r="AA165" s="13"/>
    </row>
    <row r="166" spans="8:27" s="11" customFormat="1" x14ac:dyDescent="0.3">
      <c r="H166" s="13"/>
      <c r="I166" s="13"/>
      <c r="J166" s="13"/>
      <c r="K166" s="13"/>
      <c r="L166" s="13"/>
      <c r="M166" s="13"/>
      <c r="N166" s="13"/>
      <c r="O166" s="13"/>
      <c r="P166" s="13"/>
      <c r="Q166" s="13"/>
      <c r="R166" s="13"/>
      <c r="S166" s="13"/>
      <c r="T166" s="13"/>
      <c r="U166" s="13"/>
      <c r="V166" s="13"/>
      <c r="W166" s="13"/>
      <c r="X166" s="13"/>
      <c r="Y166" s="13"/>
      <c r="Z166" s="13"/>
      <c r="AA166" s="13"/>
    </row>
    <row r="167" spans="8:27" s="11" customFormat="1" x14ac:dyDescent="0.3">
      <c r="H167" s="13"/>
      <c r="I167" s="13"/>
      <c r="J167" s="13"/>
      <c r="K167" s="13"/>
      <c r="L167" s="13"/>
      <c r="M167" s="13"/>
      <c r="N167" s="13"/>
      <c r="O167" s="13"/>
      <c r="P167" s="13"/>
      <c r="Q167" s="13"/>
      <c r="R167" s="13"/>
      <c r="S167" s="13"/>
      <c r="T167" s="13"/>
      <c r="U167" s="13"/>
      <c r="V167" s="13"/>
      <c r="W167" s="13"/>
      <c r="X167" s="13"/>
      <c r="Y167" s="13"/>
      <c r="Z167" s="13"/>
      <c r="AA167" s="13"/>
    </row>
    <row r="168" spans="8:27" s="11" customFormat="1" x14ac:dyDescent="0.3">
      <c r="H168" s="13"/>
      <c r="I168" s="13"/>
      <c r="J168" s="13"/>
      <c r="K168" s="13"/>
      <c r="L168" s="13"/>
      <c r="M168" s="13"/>
      <c r="N168" s="13"/>
      <c r="O168" s="13"/>
      <c r="P168" s="13"/>
      <c r="Q168" s="13"/>
      <c r="R168" s="13"/>
      <c r="S168" s="13"/>
      <c r="T168" s="13"/>
      <c r="U168" s="13"/>
      <c r="V168" s="13"/>
      <c r="W168" s="13"/>
      <c r="X168" s="13"/>
      <c r="Y168" s="13"/>
      <c r="Z168" s="13"/>
      <c r="AA168" s="13"/>
    </row>
    <row r="169" spans="8:27" s="11" customFormat="1" x14ac:dyDescent="0.3">
      <c r="H169" s="13"/>
      <c r="I169" s="13"/>
      <c r="J169" s="13"/>
      <c r="K169" s="13"/>
      <c r="L169" s="13"/>
      <c r="M169" s="13"/>
      <c r="N169" s="13"/>
      <c r="O169" s="13"/>
      <c r="P169" s="13"/>
      <c r="Q169" s="13"/>
      <c r="R169" s="13"/>
      <c r="S169" s="13"/>
      <c r="T169" s="13"/>
      <c r="U169" s="13"/>
      <c r="V169" s="13"/>
      <c r="W169" s="13"/>
      <c r="X169" s="13"/>
      <c r="Y169" s="13"/>
      <c r="Z169" s="13"/>
      <c r="AA169" s="13"/>
    </row>
    <row r="170" spans="8:27" s="11" customFormat="1" x14ac:dyDescent="0.3">
      <c r="H170" s="13"/>
      <c r="I170" s="13"/>
      <c r="J170" s="13"/>
      <c r="K170" s="13"/>
      <c r="L170" s="13"/>
      <c r="M170" s="13"/>
      <c r="N170" s="13"/>
      <c r="O170" s="13"/>
      <c r="P170" s="13"/>
      <c r="Q170" s="13"/>
      <c r="R170" s="13"/>
      <c r="S170" s="13"/>
      <c r="T170" s="13"/>
      <c r="U170" s="13"/>
      <c r="V170" s="13"/>
      <c r="W170" s="13"/>
      <c r="X170" s="13"/>
      <c r="Y170" s="13"/>
      <c r="Z170" s="13"/>
      <c r="AA170" s="13"/>
    </row>
    <row r="171" spans="8:27" s="11" customFormat="1" x14ac:dyDescent="0.3">
      <c r="H171" s="13"/>
      <c r="I171" s="13"/>
      <c r="J171" s="13"/>
      <c r="K171" s="13"/>
      <c r="L171" s="13"/>
      <c r="M171" s="13"/>
      <c r="N171" s="13"/>
      <c r="O171" s="13"/>
      <c r="P171" s="13"/>
      <c r="Q171" s="13"/>
      <c r="R171" s="13"/>
      <c r="S171" s="13"/>
      <c r="T171" s="13"/>
      <c r="U171" s="13"/>
      <c r="V171" s="13"/>
      <c r="W171" s="13"/>
      <c r="X171" s="13"/>
      <c r="Y171" s="13"/>
      <c r="Z171" s="13"/>
      <c r="AA171" s="13"/>
    </row>
    <row r="172" spans="8:27" s="11" customFormat="1" x14ac:dyDescent="0.3">
      <c r="H172" s="13"/>
      <c r="I172" s="13"/>
      <c r="J172" s="13"/>
      <c r="K172" s="13"/>
      <c r="L172" s="13"/>
      <c r="M172" s="13"/>
      <c r="N172" s="13"/>
      <c r="O172" s="13"/>
      <c r="P172" s="13"/>
      <c r="Q172" s="13"/>
      <c r="R172" s="13"/>
      <c r="S172" s="13"/>
      <c r="T172" s="13"/>
      <c r="U172" s="13"/>
      <c r="V172" s="13"/>
      <c r="W172" s="13"/>
      <c r="X172" s="13"/>
      <c r="Y172" s="13"/>
      <c r="Z172" s="13"/>
      <c r="AA172" s="13"/>
    </row>
    <row r="173" spans="8:27" s="11" customFormat="1" x14ac:dyDescent="0.3">
      <c r="H173" s="13"/>
      <c r="I173" s="13"/>
      <c r="J173" s="13"/>
      <c r="K173" s="13"/>
      <c r="L173" s="13"/>
      <c r="M173" s="13"/>
      <c r="N173" s="13"/>
      <c r="O173" s="13"/>
      <c r="P173" s="13"/>
      <c r="Q173" s="13"/>
      <c r="R173" s="13"/>
      <c r="S173" s="13"/>
      <c r="T173" s="13"/>
      <c r="U173" s="13"/>
      <c r="V173" s="13"/>
      <c r="W173" s="13"/>
      <c r="X173" s="13"/>
      <c r="Y173" s="13"/>
      <c r="Z173" s="13"/>
      <c r="AA173" s="13"/>
    </row>
    <row r="174" spans="8:27" s="11" customFormat="1" x14ac:dyDescent="0.3">
      <c r="H174" s="13"/>
      <c r="I174" s="13"/>
      <c r="J174" s="13"/>
      <c r="K174" s="13"/>
      <c r="L174" s="13"/>
      <c r="M174" s="13"/>
      <c r="N174" s="13"/>
      <c r="O174" s="13"/>
      <c r="P174" s="13"/>
      <c r="Q174" s="13"/>
      <c r="R174" s="13"/>
      <c r="S174" s="13"/>
      <c r="T174" s="13"/>
      <c r="U174" s="13"/>
      <c r="V174" s="13"/>
      <c r="W174" s="13"/>
      <c r="X174" s="13"/>
      <c r="Y174" s="13"/>
      <c r="Z174" s="13"/>
      <c r="AA174" s="13"/>
    </row>
    <row r="175" spans="8:27" s="11" customFormat="1" x14ac:dyDescent="0.3">
      <c r="H175" s="13"/>
      <c r="I175" s="13"/>
      <c r="J175" s="13"/>
      <c r="K175" s="13"/>
      <c r="L175" s="13"/>
      <c r="M175" s="13"/>
      <c r="N175" s="13"/>
      <c r="O175" s="13"/>
      <c r="P175" s="13"/>
      <c r="Q175" s="13"/>
      <c r="R175" s="13"/>
      <c r="S175" s="13"/>
      <c r="T175" s="13"/>
      <c r="U175" s="13"/>
      <c r="V175" s="13"/>
      <c r="W175" s="13"/>
      <c r="X175" s="13"/>
      <c r="Y175" s="13"/>
      <c r="Z175" s="13"/>
      <c r="AA175" s="13"/>
    </row>
    <row r="176" spans="8:27" s="11" customFormat="1" x14ac:dyDescent="0.3">
      <c r="H176" s="13"/>
      <c r="I176" s="13"/>
      <c r="J176" s="13"/>
      <c r="K176" s="13"/>
      <c r="L176" s="13"/>
      <c r="M176" s="13"/>
      <c r="N176" s="13"/>
      <c r="O176" s="13"/>
      <c r="P176" s="13"/>
      <c r="Q176" s="13"/>
      <c r="R176" s="13"/>
      <c r="S176" s="13"/>
      <c r="T176" s="13"/>
      <c r="U176" s="13"/>
      <c r="V176" s="13"/>
      <c r="W176" s="13"/>
      <c r="X176" s="13"/>
      <c r="Y176" s="13"/>
      <c r="Z176" s="13"/>
      <c r="AA176" s="13"/>
    </row>
    <row r="177" spans="8:27" s="11" customFormat="1" x14ac:dyDescent="0.3">
      <c r="H177" s="13"/>
      <c r="I177" s="13"/>
      <c r="J177" s="13"/>
      <c r="K177" s="13"/>
      <c r="L177" s="13"/>
      <c r="M177" s="13"/>
      <c r="N177" s="13"/>
      <c r="O177" s="13"/>
      <c r="P177" s="13"/>
      <c r="Q177" s="13"/>
      <c r="R177" s="13"/>
      <c r="S177" s="13"/>
      <c r="T177" s="13"/>
      <c r="U177" s="13"/>
      <c r="V177" s="13"/>
      <c r="W177" s="13"/>
      <c r="X177" s="13"/>
      <c r="Y177" s="13"/>
      <c r="Z177" s="13"/>
      <c r="AA177" s="13"/>
    </row>
    <row r="178" spans="8:27" s="11" customFormat="1" x14ac:dyDescent="0.3">
      <c r="H178" s="13"/>
      <c r="I178" s="13"/>
      <c r="J178" s="13"/>
      <c r="K178" s="13"/>
      <c r="L178" s="13"/>
      <c r="M178" s="13"/>
      <c r="N178" s="13"/>
      <c r="O178" s="13"/>
      <c r="P178" s="13"/>
      <c r="Q178" s="13"/>
      <c r="R178" s="13"/>
      <c r="S178" s="13"/>
      <c r="T178" s="13"/>
      <c r="U178" s="13"/>
      <c r="V178" s="13"/>
      <c r="W178" s="13"/>
      <c r="X178" s="13"/>
      <c r="Y178" s="13"/>
      <c r="Z178" s="13"/>
      <c r="AA178" s="13"/>
    </row>
    <row r="179" spans="8:27" s="11" customFormat="1" x14ac:dyDescent="0.3">
      <c r="H179" s="13"/>
      <c r="I179" s="13"/>
      <c r="J179" s="13"/>
      <c r="K179" s="13"/>
      <c r="L179" s="13"/>
      <c r="M179" s="13"/>
      <c r="N179" s="13"/>
      <c r="O179" s="13"/>
      <c r="P179" s="13"/>
      <c r="Q179" s="13"/>
      <c r="R179" s="13"/>
      <c r="S179" s="13"/>
      <c r="T179" s="13"/>
      <c r="U179" s="13"/>
      <c r="V179" s="13"/>
      <c r="W179" s="13"/>
      <c r="X179" s="13"/>
      <c r="Y179" s="13"/>
      <c r="Z179" s="13"/>
      <c r="AA179" s="13"/>
    </row>
    <row r="180" spans="8:27" s="11" customFormat="1" x14ac:dyDescent="0.3">
      <c r="H180" s="13"/>
      <c r="I180" s="13"/>
      <c r="J180" s="13"/>
      <c r="K180" s="13"/>
      <c r="L180" s="13"/>
      <c r="M180" s="13"/>
      <c r="N180" s="13"/>
      <c r="O180" s="13"/>
      <c r="P180" s="13"/>
      <c r="Q180" s="13"/>
      <c r="R180" s="13"/>
      <c r="S180" s="13"/>
      <c r="T180" s="13"/>
      <c r="U180" s="13"/>
      <c r="V180" s="13"/>
      <c r="W180" s="13"/>
      <c r="X180" s="13"/>
      <c r="Y180" s="13"/>
      <c r="Z180" s="13"/>
      <c r="AA180" s="13"/>
    </row>
    <row r="181" spans="8:27" s="11" customFormat="1" x14ac:dyDescent="0.3">
      <c r="H181" s="13"/>
      <c r="I181" s="13"/>
      <c r="J181" s="13"/>
      <c r="K181" s="13"/>
      <c r="L181" s="13"/>
      <c r="M181" s="13"/>
      <c r="N181" s="13"/>
      <c r="O181" s="13"/>
      <c r="P181" s="13"/>
      <c r="Q181" s="13"/>
      <c r="R181" s="13"/>
      <c r="S181" s="13"/>
      <c r="T181" s="13"/>
      <c r="U181" s="13"/>
      <c r="V181" s="13"/>
      <c r="W181" s="13"/>
      <c r="X181" s="13"/>
      <c r="Y181" s="13"/>
      <c r="Z181" s="13"/>
      <c r="AA181" s="13"/>
    </row>
    <row r="182" spans="8:27" s="11" customFormat="1" x14ac:dyDescent="0.3">
      <c r="H182" s="13"/>
      <c r="I182" s="13"/>
      <c r="J182" s="13"/>
      <c r="K182" s="13"/>
      <c r="L182" s="13"/>
      <c r="M182" s="13"/>
      <c r="N182" s="13"/>
      <c r="O182" s="13"/>
      <c r="P182" s="13"/>
      <c r="Q182" s="13"/>
      <c r="R182" s="13"/>
      <c r="S182" s="13"/>
      <c r="T182" s="13"/>
      <c r="U182" s="13"/>
      <c r="V182" s="13"/>
      <c r="W182" s="13"/>
      <c r="X182" s="13"/>
      <c r="Y182" s="13"/>
      <c r="Z182" s="13"/>
      <c r="AA182" s="13"/>
    </row>
    <row r="183" spans="8:27" s="11" customFormat="1" x14ac:dyDescent="0.3">
      <c r="H183" s="13"/>
      <c r="I183" s="13"/>
      <c r="J183" s="13"/>
      <c r="K183" s="13"/>
      <c r="L183" s="13"/>
      <c r="M183" s="13"/>
      <c r="N183" s="13"/>
      <c r="O183" s="13"/>
      <c r="P183" s="13"/>
      <c r="Q183" s="13"/>
      <c r="R183" s="13"/>
      <c r="S183" s="13"/>
      <c r="T183" s="13"/>
      <c r="U183" s="13"/>
      <c r="V183" s="13"/>
      <c r="W183" s="13"/>
      <c r="X183" s="13"/>
      <c r="Y183" s="13"/>
      <c r="Z183" s="13"/>
      <c r="AA183" s="13"/>
    </row>
    <row r="184" spans="8:27" s="11" customFormat="1" x14ac:dyDescent="0.3">
      <c r="H184" s="13"/>
      <c r="I184" s="13"/>
      <c r="J184" s="13"/>
      <c r="K184" s="13"/>
      <c r="L184" s="13"/>
      <c r="M184" s="13"/>
      <c r="N184" s="13"/>
      <c r="O184" s="13"/>
      <c r="P184" s="13"/>
      <c r="Q184" s="13"/>
      <c r="R184" s="13"/>
      <c r="S184" s="13"/>
      <c r="T184" s="13"/>
      <c r="U184" s="13"/>
      <c r="V184" s="13"/>
      <c r="W184" s="13"/>
      <c r="X184" s="13"/>
      <c r="Y184" s="13"/>
      <c r="Z184" s="13"/>
      <c r="AA184" s="13"/>
    </row>
    <row r="185" spans="8:27" s="11" customFormat="1" x14ac:dyDescent="0.3">
      <c r="H185" s="13"/>
      <c r="I185" s="13"/>
      <c r="J185" s="13"/>
      <c r="K185" s="13"/>
      <c r="L185" s="13"/>
      <c r="M185" s="13"/>
      <c r="N185" s="13"/>
      <c r="O185" s="13"/>
      <c r="P185" s="13"/>
      <c r="Q185" s="13"/>
      <c r="R185" s="13"/>
      <c r="S185" s="13"/>
      <c r="T185" s="13"/>
      <c r="U185" s="13"/>
      <c r="V185" s="13"/>
      <c r="W185" s="13"/>
      <c r="X185" s="13"/>
      <c r="Y185" s="13"/>
      <c r="Z185" s="13"/>
      <c r="AA185" s="13"/>
    </row>
    <row r="186" spans="8:27" s="11" customFormat="1" x14ac:dyDescent="0.3">
      <c r="H186" s="13"/>
      <c r="I186" s="13"/>
      <c r="J186" s="13"/>
      <c r="K186" s="13"/>
      <c r="L186" s="13"/>
      <c r="M186" s="13"/>
      <c r="N186" s="13"/>
      <c r="O186" s="13"/>
      <c r="P186" s="13"/>
      <c r="Q186" s="13"/>
      <c r="R186" s="13"/>
      <c r="S186" s="13"/>
      <c r="T186" s="13"/>
      <c r="U186" s="13"/>
      <c r="V186" s="13"/>
      <c r="W186" s="13"/>
      <c r="X186" s="13"/>
      <c r="Y186" s="13"/>
      <c r="Z186" s="13"/>
      <c r="AA186" s="13"/>
    </row>
    <row r="187" spans="8:27" s="11" customFormat="1" x14ac:dyDescent="0.3">
      <c r="H187" s="13"/>
      <c r="I187" s="13"/>
      <c r="J187" s="13"/>
      <c r="K187" s="13"/>
      <c r="L187" s="13"/>
      <c r="M187" s="13"/>
      <c r="N187" s="13"/>
      <c r="O187" s="13"/>
      <c r="P187" s="13"/>
      <c r="Q187" s="13"/>
      <c r="R187" s="13"/>
      <c r="S187" s="13"/>
      <c r="T187" s="13"/>
      <c r="U187" s="13"/>
      <c r="V187" s="13"/>
      <c r="W187" s="13"/>
      <c r="X187" s="13"/>
      <c r="Y187" s="13"/>
      <c r="Z187" s="13"/>
      <c r="AA187" s="13"/>
    </row>
    <row r="188" spans="8:27" s="11" customFormat="1" x14ac:dyDescent="0.3">
      <c r="H188" s="13"/>
      <c r="I188" s="13"/>
      <c r="J188" s="13"/>
      <c r="K188" s="13"/>
      <c r="L188" s="13"/>
      <c r="M188" s="13"/>
      <c r="N188" s="13"/>
      <c r="O188" s="13"/>
      <c r="P188" s="13"/>
      <c r="Q188" s="13"/>
      <c r="R188" s="13"/>
      <c r="S188" s="13"/>
      <c r="T188" s="13"/>
      <c r="U188" s="13"/>
      <c r="V188" s="13"/>
      <c r="W188" s="13"/>
      <c r="X188" s="13"/>
      <c r="Y188" s="13"/>
      <c r="Z188" s="13"/>
      <c r="AA188" s="13"/>
    </row>
    <row r="189" spans="8:27" s="11" customFormat="1" x14ac:dyDescent="0.3">
      <c r="H189" s="13"/>
      <c r="I189" s="13"/>
      <c r="J189" s="13"/>
      <c r="K189" s="13"/>
      <c r="L189" s="13"/>
      <c r="M189" s="13"/>
      <c r="N189" s="13"/>
      <c r="O189" s="13"/>
      <c r="P189" s="13"/>
      <c r="Q189" s="13"/>
      <c r="R189" s="13"/>
      <c r="S189" s="13"/>
      <c r="T189" s="13"/>
      <c r="U189" s="13"/>
      <c r="V189" s="13"/>
      <c r="W189" s="13"/>
      <c r="X189" s="13"/>
      <c r="Y189" s="13"/>
      <c r="Z189" s="13"/>
      <c r="AA189" s="13"/>
    </row>
    <row r="190" spans="8:27" s="11" customFormat="1" x14ac:dyDescent="0.3">
      <c r="H190" s="13"/>
      <c r="I190" s="13"/>
      <c r="J190" s="13"/>
      <c r="K190" s="13"/>
      <c r="L190" s="13"/>
      <c r="M190" s="13"/>
      <c r="N190" s="13"/>
      <c r="O190" s="13"/>
      <c r="P190" s="13"/>
      <c r="Q190" s="13"/>
      <c r="R190" s="13"/>
      <c r="S190" s="13"/>
      <c r="T190" s="13"/>
      <c r="U190" s="13"/>
      <c r="V190" s="13"/>
      <c r="W190" s="13"/>
      <c r="X190" s="13"/>
      <c r="Y190" s="13"/>
      <c r="Z190" s="13"/>
      <c r="AA190" s="13"/>
    </row>
    <row r="191" spans="8:27" s="11" customFormat="1" x14ac:dyDescent="0.3">
      <c r="H191" s="13"/>
      <c r="I191" s="13"/>
      <c r="J191" s="13"/>
      <c r="K191" s="13"/>
      <c r="L191" s="13"/>
      <c r="M191" s="13"/>
      <c r="N191" s="13"/>
      <c r="O191" s="13"/>
      <c r="P191" s="13"/>
      <c r="Q191" s="13"/>
      <c r="R191" s="13"/>
      <c r="S191" s="13"/>
      <c r="T191" s="13"/>
      <c r="U191" s="13"/>
      <c r="V191" s="13"/>
      <c r="W191" s="13"/>
      <c r="X191" s="13"/>
      <c r="Y191" s="13"/>
      <c r="Z191" s="13"/>
      <c r="AA191" s="13"/>
    </row>
    <row r="192" spans="8:27" s="11" customFormat="1" x14ac:dyDescent="0.3">
      <c r="H192" s="13"/>
      <c r="I192" s="13"/>
      <c r="J192" s="13"/>
      <c r="K192" s="13"/>
      <c r="L192" s="13"/>
      <c r="M192" s="13"/>
      <c r="N192" s="13"/>
      <c r="O192" s="13"/>
      <c r="P192" s="13"/>
      <c r="Q192" s="13"/>
      <c r="R192" s="13"/>
      <c r="S192" s="13"/>
      <c r="T192" s="13"/>
      <c r="U192" s="13"/>
      <c r="V192" s="13"/>
      <c r="W192" s="13"/>
      <c r="X192" s="13"/>
      <c r="Y192" s="13"/>
      <c r="Z192" s="13"/>
      <c r="AA192" s="13"/>
    </row>
    <row r="193" spans="8:27" s="11" customFormat="1" x14ac:dyDescent="0.3">
      <c r="H193" s="13"/>
      <c r="I193" s="13"/>
      <c r="J193" s="13"/>
      <c r="K193" s="13"/>
      <c r="L193" s="13"/>
      <c r="M193" s="13"/>
      <c r="N193" s="13"/>
      <c r="O193" s="13"/>
      <c r="P193" s="13"/>
      <c r="Q193" s="13"/>
      <c r="R193" s="13"/>
      <c r="S193" s="13"/>
      <c r="T193" s="13"/>
      <c r="U193" s="13"/>
      <c r="V193" s="13"/>
      <c r="W193" s="13"/>
      <c r="X193" s="13"/>
      <c r="Y193" s="13"/>
      <c r="Z193" s="13"/>
      <c r="AA193" s="13"/>
    </row>
    <row r="194" spans="8:27" s="11" customFormat="1" x14ac:dyDescent="0.3">
      <c r="H194" s="13"/>
      <c r="I194" s="13"/>
      <c r="J194" s="13"/>
      <c r="K194" s="13"/>
      <c r="L194" s="13"/>
      <c r="M194" s="13"/>
      <c r="N194" s="13"/>
      <c r="O194" s="13"/>
      <c r="P194" s="13"/>
      <c r="Q194" s="13"/>
      <c r="R194" s="13"/>
      <c r="S194" s="13"/>
      <c r="T194" s="13"/>
      <c r="U194" s="13"/>
      <c r="V194" s="13"/>
      <c r="W194" s="13"/>
      <c r="X194" s="13"/>
      <c r="Y194" s="13"/>
      <c r="Z194" s="13"/>
      <c r="AA194" s="13"/>
    </row>
    <row r="195" spans="8:27" s="11" customFormat="1" x14ac:dyDescent="0.3">
      <c r="H195" s="13"/>
      <c r="I195" s="13"/>
      <c r="J195" s="13"/>
      <c r="K195" s="13"/>
      <c r="L195" s="13"/>
      <c r="M195" s="13"/>
      <c r="N195" s="13"/>
      <c r="O195" s="13"/>
      <c r="P195" s="13"/>
      <c r="Q195" s="13"/>
      <c r="R195" s="13"/>
      <c r="S195" s="13"/>
      <c r="T195" s="13"/>
      <c r="U195" s="13"/>
      <c r="V195" s="13"/>
      <c r="W195" s="13"/>
      <c r="X195" s="13"/>
      <c r="Y195" s="13"/>
      <c r="Z195" s="13"/>
      <c r="AA195" s="13"/>
    </row>
    <row r="196" spans="8:27" s="11" customFormat="1" x14ac:dyDescent="0.3">
      <c r="H196" s="13"/>
      <c r="I196" s="13"/>
      <c r="J196" s="13"/>
      <c r="K196" s="13"/>
      <c r="L196" s="13"/>
      <c r="M196" s="13"/>
      <c r="N196" s="13"/>
      <c r="O196" s="13"/>
      <c r="P196" s="13"/>
      <c r="Q196" s="13"/>
      <c r="R196" s="13"/>
      <c r="S196" s="13"/>
      <c r="T196" s="13"/>
      <c r="U196" s="13"/>
      <c r="V196" s="13"/>
      <c r="W196" s="13"/>
      <c r="X196" s="13"/>
      <c r="Y196" s="13"/>
      <c r="Z196" s="13"/>
      <c r="AA196" s="13"/>
    </row>
    <row r="197" spans="8:27" s="11" customFormat="1" x14ac:dyDescent="0.3">
      <c r="H197" s="13"/>
      <c r="I197" s="13"/>
      <c r="J197" s="13"/>
      <c r="K197" s="13"/>
      <c r="L197" s="13"/>
      <c r="M197" s="13"/>
      <c r="N197" s="13"/>
      <c r="O197" s="13"/>
      <c r="P197" s="13"/>
      <c r="Q197" s="13"/>
      <c r="R197" s="13"/>
      <c r="S197" s="13"/>
      <c r="T197" s="13"/>
      <c r="U197" s="13"/>
      <c r="V197" s="13"/>
      <c r="W197" s="13"/>
      <c r="X197" s="13"/>
      <c r="Y197" s="13"/>
      <c r="Z197" s="13"/>
      <c r="AA197" s="13"/>
    </row>
    <row r="198" spans="8:27" s="11" customFormat="1" x14ac:dyDescent="0.3">
      <c r="H198" s="13"/>
      <c r="I198" s="13"/>
      <c r="J198" s="13"/>
      <c r="K198" s="13"/>
      <c r="L198" s="13"/>
      <c r="M198" s="13"/>
      <c r="N198" s="13"/>
      <c r="O198" s="13"/>
      <c r="P198" s="13"/>
      <c r="Q198" s="13"/>
      <c r="R198" s="13"/>
      <c r="S198" s="13"/>
      <c r="T198" s="13"/>
      <c r="U198" s="13"/>
      <c r="V198" s="13"/>
      <c r="W198" s="13"/>
      <c r="X198" s="13"/>
      <c r="Y198" s="13"/>
      <c r="Z198" s="13"/>
      <c r="AA198" s="13"/>
    </row>
    <row r="199" spans="8:27" s="11" customFormat="1" x14ac:dyDescent="0.3">
      <c r="H199" s="13"/>
      <c r="I199" s="13"/>
      <c r="J199" s="13"/>
      <c r="K199" s="13"/>
      <c r="L199" s="13"/>
      <c r="M199" s="13"/>
      <c r="N199" s="13"/>
      <c r="O199" s="13"/>
      <c r="P199" s="13"/>
      <c r="Q199" s="13"/>
      <c r="R199" s="13"/>
      <c r="S199" s="13"/>
      <c r="T199" s="13"/>
      <c r="U199" s="13"/>
      <c r="V199" s="13"/>
      <c r="W199" s="13"/>
      <c r="X199" s="13"/>
      <c r="Y199" s="13"/>
      <c r="Z199" s="13"/>
      <c r="AA199" s="13"/>
    </row>
    <row r="200" spans="8:27" s="11" customFormat="1" x14ac:dyDescent="0.3">
      <c r="H200" s="13"/>
      <c r="I200" s="13"/>
      <c r="J200" s="13"/>
      <c r="K200" s="13"/>
      <c r="L200" s="13"/>
      <c r="M200" s="13"/>
      <c r="N200" s="13"/>
      <c r="O200" s="13"/>
      <c r="P200" s="13"/>
      <c r="Q200" s="13"/>
      <c r="R200" s="13"/>
      <c r="S200" s="13"/>
      <c r="T200" s="13"/>
      <c r="U200" s="13"/>
      <c r="V200" s="13"/>
      <c r="W200" s="13"/>
      <c r="X200" s="13"/>
      <c r="Y200" s="13"/>
      <c r="Z200" s="13"/>
      <c r="AA200" s="13"/>
    </row>
    <row r="201" spans="8:27" s="11" customFormat="1" x14ac:dyDescent="0.3">
      <c r="H201" s="13"/>
      <c r="I201" s="13"/>
      <c r="J201" s="13"/>
      <c r="K201" s="13"/>
      <c r="L201" s="13"/>
      <c r="M201" s="13"/>
      <c r="N201" s="13"/>
      <c r="O201" s="13"/>
      <c r="P201" s="13"/>
      <c r="Q201" s="13"/>
      <c r="R201" s="13"/>
      <c r="S201" s="13"/>
      <c r="T201" s="13"/>
      <c r="U201" s="13"/>
      <c r="V201" s="13"/>
      <c r="W201" s="13"/>
      <c r="X201" s="13"/>
      <c r="Y201" s="13"/>
      <c r="Z201" s="13"/>
      <c r="AA201" s="13"/>
    </row>
    <row r="202" spans="8:27" s="11" customFormat="1" x14ac:dyDescent="0.3">
      <c r="H202" s="13"/>
      <c r="I202" s="13"/>
      <c r="J202" s="13"/>
      <c r="K202" s="13"/>
      <c r="L202" s="13"/>
      <c r="M202" s="13"/>
      <c r="N202" s="13"/>
      <c r="O202" s="13"/>
      <c r="P202" s="13"/>
      <c r="Q202" s="13"/>
      <c r="R202" s="13"/>
      <c r="S202" s="13"/>
      <c r="T202" s="13"/>
      <c r="U202" s="13"/>
      <c r="V202" s="13"/>
      <c r="W202" s="13"/>
      <c r="X202" s="13"/>
      <c r="Y202" s="13"/>
      <c r="Z202" s="13"/>
      <c r="AA202" s="13"/>
    </row>
    <row r="203" spans="8:27" s="11" customFormat="1" x14ac:dyDescent="0.3">
      <c r="H203" s="13"/>
      <c r="I203" s="13"/>
      <c r="J203" s="13"/>
      <c r="K203" s="13"/>
      <c r="L203" s="13"/>
      <c r="M203" s="13"/>
      <c r="N203" s="13"/>
      <c r="O203" s="13"/>
      <c r="P203" s="13"/>
      <c r="Q203" s="13"/>
      <c r="R203" s="13"/>
      <c r="S203" s="13"/>
      <c r="T203" s="13"/>
      <c r="U203" s="13"/>
      <c r="V203" s="13"/>
      <c r="W203" s="13"/>
      <c r="X203" s="13"/>
      <c r="Y203" s="13"/>
      <c r="Z203" s="13"/>
      <c r="AA203" s="13"/>
    </row>
    <row r="204" spans="8:27" s="11" customFormat="1" x14ac:dyDescent="0.3">
      <c r="H204" s="13"/>
      <c r="I204" s="13"/>
      <c r="J204" s="13"/>
      <c r="K204" s="13"/>
      <c r="L204" s="13"/>
      <c r="M204" s="13"/>
      <c r="N204" s="13"/>
      <c r="O204" s="13"/>
      <c r="P204" s="13"/>
      <c r="Q204" s="13"/>
      <c r="R204" s="13"/>
      <c r="S204" s="13"/>
      <c r="T204" s="13"/>
      <c r="U204" s="13"/>
      <c r="V204" s="13"/>
      <c r="W204" s="13"/>
      <c r="X204" s="13"/>
      <c r="Y204" s="13"/>
      <c r="Z204" s="13"/>
      <c r="AA204" s="13"/>
    </row>
    <row r="205" spans="8:27" s="11" customFormat="1" x14ac:dyDescent="0.3">
      <c r="H205" s="13"/>
      <c r="I205" s="13"/>
      <c r="J205" s="13"/>
      <c r="K205" s="13"/>
      <c r="L205" s="13"/>
      <c r="M205" s="13"/>
      <c r="N205" s="13"/>
      <c r="O205" s="13"/>
      <c r="P205" s="13"/>
      <c r="Q205" s="13"/>
      <c r="R205" s="13"/>
      <c r="S205" s="13"/>
      <c r="T205" s="13"/>
      <c r="U205" s="13"/>
      <c r="V205" s="13"/>
      <c r="W205" s="13"/>
      <c r="X205" s="13"/>
      <c r="Y205" s="13"/>
      <c r="Z205" s="13"/>
      <c r="AA205" s="13"/>
    </row>
    <row r="206" spans="8:27" s="11" customFormat="1" x14ac:dyDescent="0.3">
      <c r="H206" s="13"/>
      <c r="I206" s="13"/>
      <c r="J206" s="13"/>
      <c r="K206" s="13"/>
      <c r="L206" s="13"/>
      <c r="M206" s="13"/>
      <c r="N206" s="13"/>
      <c r="O206" s="13"/>
      <c r="P206" s="13"/>
      <c r="Q206" s="13"/>
      <c r="R206" s="13"/>
      <c r="S206" s="13"/>
      <c r="T206" s="13"/>
      <c r="U206" s="13"/>
      <c r="V206" s="13"/>
      <c r="W206" s="13"/>
      <c r="X206" s="13"/>
      <c r="Y206" s="13"/>
      <c r="Z206" s="13"/>
      <c r="AA206" s="13"/>
    </row>
    <row r="207" spans="8:27" s="11" customFormat="1" x14ac:dyDescent="0.3">
      <c r="H207" s="13"/>
      <c r="I207" s="13"/>
      <c r="J207" s="13"/>
      <c r="K207" s="13"/>
      <c r="L207" s="13"/>
      <c r="M207" s="13"/>
      <c r="N207" s="13"/>
      <c r="O207" s="13"/>
      <c r="P207" s="13"/>
      <c r="Q207" s="13"/>
      <c r="R207" s="13"/>
      <c r="S207" s="13"/>
      <c r="T207" s="13"/>
      <c r="U207" s="13"/>
      <c r="V207" s="13"/>
      <c r="W207" s="13"/>
      <c r="X207" s="13"/>
      <c r="Y207" s="13"/>
      <c r="Z207" s="13"/>
      <c r="AA207" s="13"/>
    </row>
    <row r="208" spans="8:27" s="11" customFormat="1" x14ac:dyDescent="0.3">
      <c r="H208" s="13"/>
      <c r="I208" s="13"/>
      <c r="J208" s="13"/>
      <c r="K208" s="13"/>
      <c r="L208" s="13"/>
      <c r="M208" s="13"/>
      <c r="N208" s="13"/>
      <c r="O208" s="13"/>
      <c r="P208" s="13"/>
      <c r="Q208" s="13"/>
      <c r="R208" s="13"/>
      <c r="S208" s="13"/>
      <c r="T208" s="13"/>
      <c r="U208" s="13"/>
      <c r="V208" s="13"/>
      <c r="W208" s="13"/>
      <c r="X208" s="13"/>
      <c r="Y208" s="13"/>
      <c r="Z208" s="13"/>
      <c r="AA208" s="13"/>
    </row>
    <row r="209" spans="8:27" s="11" customFormat="1" x14ac:dyDescent="0.3">
      <c r="H209" s="13"/>
      <c r="I209" s="13"/>
      <c r="J209" s="13"/>
      <c r="K209" s="13"/>
      <c r="L209" s="13"/>
      <c r="M209" s="13"/>
      <c r="N209" s="13"/>
      <c r="O209" s="13"/>
      <c r="P209" s="13"/>
      <c r="Q209" s="13"/>
      <c r="R209" s="13"/>
      <c r="S209" s="13"/>
      <c r="T209" s="13"/>
      <c r="U209" s="13"/>
      <c r="V209" s="13"/>
      <c r="W209" s="13"/>
      <c r="X209" s="13"/>
      <c r="Y209" s="13"/>
      <c r="Z209" s="13"/>
      <c r="AA209" s="13"/>
    </row>
    <row r="210" spans="8:27" s="11" customFormat="1" x14ac:dyDescent="0.3">
      <c r="H210" s="13"/>
      <c r="I210" s="13"/>
      <c r="J210" s="13"/>
      <c r="K210" s="13"/>
      <c r="L210" s="13"/>
      <c r="M210" s="13"/>
      <c r="N210" s="13"/>
      <c r="O210" s="13"/>
      <c r="P210" s="13"/>
      <c r="Q210" s="13"/>
      <c r="R210" s="13"/>
      <c r="S210" s="13"/>
      <c r="T210" s="13"/>
      <c r="U210" s="13"/>
      <c r="V210" s="13"/>
      <c r="W210" s="13"/>
      <c r="X210" s="13"/>
      <c r="Y210" s="13"/>
      <c r="Z210" s="13"/>
      <c r="AA210" s="13"/>
    </row>
    <row r="211" spans="8:27" s="11" customFormat="1" x14ac:dyDescent="0.3">
      <c r="H211" s="13"/>
      <c r="I211" s="13"/>
      <c r="J211" s="13"/>
      <c r="K211" s="13"/>
      <c r="L211" s="13"/>
      <c r="M211" s="13"/>
      <c r="N211" s="13"/>
      <c r="O211" s="13"/>
      <c r="P211" s="13"/>
      <c r="Q211" s="13"/>
      <c r="R211" s="13"/>
      <c r="S211" s="13"/>
      <c r="T211" s="13"/>
      <c r="U211" s="13"/>
      <c r="V211" s="13"/>
      <c r="W211" s="13"/>
      <c r="X211" s="13"/>
      <c r="Y211" s="13"/>
      <c r="Z211" s="13"/>
      <c r="AA211" s="13"/>
    </row>
    <row r="212" spans="8:27" s="11" customFormat="1" x14ac:dyDescent="0.3">
      <c r="H212" s="13"/>
      <c r="I212" s="13"/>
      <c r="J212" s="13"/>
      <c r="K212" s="13"/>
      <c r="L212" s="13"/>
      <c r="M212" s="13"/>
      <c r="N212" s="13"/>
      <c r="O212" s="13"/>
      <c r="P212" s="13"/>
      <c r="Q212" s="13"/>
      <c r="R212" s="13"/>
      <c r="S212" s="13"/>
      <c r="T212" s="13"/>
      <c r="U212" s="13"/>
      <c r="V212" s="13"/>
      <c r="W212" s="13"/>
      <c r="X212" s="13"/>
      <c r="Y212" s="13"/>
      <c r="Z212" s="13"/>
      <c r="AA212" s="13"/>
    </row>
    <row r="213" spans="8:27" s="11" customFormat="1" x14ac:dyDescent="0.3">
      <c r="H213" s="13"/>
      <c r="I213" s="13"/>
      <c r="J213" s="13"/>
      <c r="K213" s="13"/>
      <c r="L213" s="13"/>
      <c r="M213" s="13"/>
      <c r="N213" s="13"/>
      <c r="O213" s="13"/>
      <c r="P213" s="13"/>
      <c r="Q213" s="13"/>
      <c r="R213" s="13"/>
      <c r="S213" s="13"/>
      <c r="T213" s="13"/>
      <c r="U213" s="13"/>
      <c r="V213" s="13"/>
      <c r="W213" s="13"/>
      <c r="X213" s="13"/>
      <c r="Y213" s="13"/>
      <c r="Z213" s="13"/>
      <c r="AA213" s="13"/>
    </row>
    <row r="214" spans="8:27" s="11" customFormat="1" x14ac:dyDescent="0.3">
      <c r="H214" s="13"/>
      <c r="I214" s="13"/>
      <c r="J214" s="13"/>
      <c r="K214" s="13"/>
      <c r="L214" s="13"/>
      <c r="M214" s="13"/>
      <c r="N214" s="13"/>
      <c r="O214" s="13"/>
      <c r="P214" s="13"/>
      <c r="Q214" s="13"/>
      <c r="R214" s="13"/>
      <c r="S214" s="13"/>
      <c r="T214" s="13"/>
      <c r="U214" s="13"/>
      <c r="V214" s="13"/>
      <c r="W214" s="13"/>
      <c r="X214" s="13"/>
      <c r="Y214" s="13"/>
      <c r="Z214" s="13"/>
      <c r="AA214" s="13"/>
    </row>
    <row r="215" spans="8:27" s="11" customFormat="1" x14ac:dyDescent="0.3">
      <c r="H215" s="13"/>
      <c r="I215" s="13"/>
      <c r="J215" s="13"/>
      <c r="K215" s="13"/>
      <c r="L215" s="13"/>
      <c r="M215" s="13"/>
      <c r="N215" s="13"/>
      <c r="O215" s="13"/>
      <c r="P215" s="13"/>
      <c r="Q215" s="13"/>
      <c r="R215" s="13"/>
      <c r="S215" s="13"/>
      <c r="T215" s="13"/>
      <c r="U215" s="13"/>
      <c r="V215" s="13"/>
      <c r="W215" s="13"/>
      <c r="X215" s="13"/>
      <c r="Y215" s="13"/>
      <c r="Z215" s="13"/>
      <c r="AA215" s="13"/>
    </row>
    <row r="216" spans="8:27" s="11" customFormat="1" x14ac:dyDescent="0.3">
      <c r="H216" s="13"/>
      <c r="I216" s="13"/>
      <c r="J216" s="13"/>
      <c r="K216" s="13"/>
      <c r="L216" s="13"/>
      <c r="M216" s="13"/>
      <c r="N216" s="13"/>
      <c r="O216" s="13"/>
      <c r="P216" s="13"/>
      <c r="Q216" s="13"/>
      <c r="R216" s="13"/>
      <c r="S216" s="13"/>
      <c r="T216" s="13"/>
      <c r="U216" s="13"/>
      <c r="V216" s="13"/>
      <c r="W216" s="13"/>
      <c r="X216" s="13"/>
      <c r="Y216" s="13"/>
      <c r="Z216" s="13"/>
      <c r="AA216" s="13"/>
    </row>
    <row r="217" spans="8:27" s="11" customFormat="1" x14ac:dyDescent="0.3">
      <c r="H217" s="13"/>
      <c r="I217" s="13"/>
      <c r="J217" s="13"/>
      <c r="K217" s="13"/>
      <c r="L217" s="13"/>
      <c r="M217" s="13"/>
      <c r="N217" s="13"/>
      <c r="O217" s="13"/>
      <c r="P217" s="13"/>
      <c r="Q217" s="13"/>
      <c r="R217" s="13"/>
      <c r="S217" s="13"/>
      <c r="T217" s="13"/>
      <c r="U217" s="13"/>
      <c r="V217" s="13"/>
      <c r="W217" s="13"/>
      <c r="X217" s="13"/>
      <c r="Y217" s="13"/>
      <c r="Z217" s="13"/>
      <c r="AA217" s="13"/>
    </row>
    <row r="218" spans="8:27" s="11" customFormat="1" x14ac:dyDescent="0.3">
      <c r="H218" s="13"/>
      <c r="I218" s="13"/>
      <c r="J218" s="13"/>
      <c r="K218" s="13"/>
      <c r="L218" s="13"/>
      <c r="M218" s="13"/>
      <c r="N218" s="13"/>
      <c r="O218" s="13"/>
      <c r="P218" s="13"/>
      <c r="Q218" s="13"/>
      <c r="R218" s="13"/>
      <c r="S218" s="13"/>
      <c r="T218" s="13"/>
      <c r="U218" s="13"/>
      <c r="V218" s="13"/>
      <c r="W218" s="13"/>
      <c r="X218" s="13"/>
      <c r="Y218" s="13"/>
      <c r="Z218" s="13"/>
      <c r="AA218" s="13"/>
    </row>
    <row r="219" spans="8:27" s="11" customFormat="1" x14ac:dyDescent="0.3">
      <c r="H219" s="13"/>
      <c r="I219" s="13"/>
      <c r="J219" s="13"/>
      <c r="K219" s="13"/>
      <c r="L219" s="13"/>
      <c r="M219" s="13"/>
      <c r="N219" s="13"/>
      <c r="O219" s="13"/>
      <c r="P219" s="13"/>
      <c r="Q219" s="13"/>
      <c r="R219" s="13"/>
      <c r="S219" s="13"/>
      <c r="T219" s="13"/>
      <c r="U219" s="13"/>
      <c r="V219" s="13"/>
      <c r="W219" s="13"/>
      <c r="X219" s="13"/>
      <c r="Y219" s="13"/>
      <c r="Z219" s="13"/>
      <c r="AA219" s="13"/>
    </row>
    <row r="220" spans="8:27" s="11" customFormat="1" x14ac:dyDescent="0.3">
      <c r="H220" s="13"/>
      <c r="I220" s="13"/>
      <c r="J220" s="13"/>
      <c r="K220" s="13"/>
      <c r="L220" s="13"/>
      <c r="M220" s="13"/>
      <c r="N220" s="13"/>
      <c r="O220" s="13"/>
      <c r="P220" s="13"/>
      <c r="Q220" s="13"/>
      <c r="R220" s="13"/>
      <c r="S220" s="13"/>
      <c r="T220" s="13"/>
      <c r="U220" s="13"/>
      <c r="V220" s="13"/>
      <c r="W220" s="13"/>
      <c r="X220" s="13"/>
      <c r="Y220" s="13"/>
      <c r="Z220" s="13"/>
      <c r="AA220" s="13"/>
    </row>
    <row r="221" spans="8:27" s="11" customFormat="1" x14ac:dyDescent="0.3">
      <c r="H221" s="13"/>
      <c r="I221" s="13"/>
      <c r="J221" s="13"/>
      <c r="K221" s="13"/>
      <c r="L221" s="13"/>
      <c r="M221" s="13"/>
      <c r="N221" s="13"/>
      <c r="O221" s="13"/>
      <c r="P221" s="13"/>
      <c r="Q221" s="13"/>
      <c r="R221" s="13"/>
      <c r="S221" s="13"/>
      <c r="T221" s="13"/>
      <c r="U221" s="13"/>
      <c r="V221" s="13"/>
      <c r="W221" s="13"/>
      <c r="X221" s="13"/>
      <c r="Y221" s="13"/>
      <c r="Z221" s="13"/>
      <c r="AA221" s="13"/>
    </row>
    <row r="222" spans="8:27" s="11" customFormat="1" x14ac:dyDescent="0.3">
      <c r="H222" s="13"/>
      <c r="I222" s="13"/>
      <c r="J222" s="13"/>
      <c r="K222" s="13"/>
      <c r="L222" s="13"/>
      <c r="M222" s="13"/>
      <c r="N222" s="13"/>
      <c r="O222" s="13"/>
      <c r="P222" s="13"/>
      <c r="Q222" s="13"/>
      <c r="R222" s="13"/>
      <c r="S222" s="13"/>
      <c r="T222" s="13"/>
      <c r="U222" s="13"/>
      <c r="V222" s="13"/>
      <c r="W222" s="13"/>
      <c r="X222" s="13"/>
      <c r="Y222" s="13"/>
      <c r="Z222" s="13"/>
      <c r="AA222" s="13"/>
    </row>
    <row r="223" spans="8:27" s="11" customFormat="1" x14ac:dyDescent="0.3">
      <c r="H223" s="13"/>
      <c r="I223" s="13"/>
      <c r="J223" s="13"/>
      <c r="K223" s="13"/>
      <c r="L223" s="13"/>
      <c r="M223" s="13"/>
      <c r="N223" s="13"/>
      <c r="O223" s="13"/>
      <c r="P223" s="13"/>
      <c r="Q223" s="13"/>
      <c r="R223" s="13"/>
      <c r="S223" s="13"/>
      <c r="T223" s="13"/>
      <c r="U223" s="13"/>
      <c r="V223" s="13"/>
      <c r="W223" s="13"/>
      <c r="X223" s="13"/>
      <c r="Y223" s="13"/>
      <c r="Z223" s="13"/>
      <c r="AA223" s="13"/>
    </row>
    <row r="224" spans="8:27" s="11" customFormat="1" x14ac:dyDescent="0.3">
      <c r="H224" s="13"/>
      <c r="I224" s="13"/>
      <c r="J224" s="13"/>
      <c r="K224" s="13"/>
      <c r="L224" s="13"/>
      <c r="M224" s="13"/>
      <c r="N224" s="13"/>
      <c r="O224" s="13"/>
      <c r="P224" s="13"/>
      <c r="Q224" s="13"/>
      <c r="R224" s="13"/>
      <c r="S224" s="13"/>
      <c r="T224" s="13"/>
      <c r="U224" s="13"/>
      <c r="V224" s="13"/>
      <c r="W224" s="13"/>
      <c r="X224" s="13"/>
      <c r="Y224" s="13"/>
      <c r="Z224" s="13"/>
      <c r="AA224" s="13"/>
    </row>
    <row r="225" spans="8:27" s="11" customFormat="1" x14ac:dyDescent="0.3">
      <c r="H225" s="13"/>
      <c r="I225" s="13"/>
      <c r="J225" s="13"/>
      <c r="K225" s="13"/>
      <c r="L225" s="13"/>
      <c r="M225" s="13"/>
      <c r="N225" s="13"/>
      <c r="O225" s="13"/>
      <c r="P225" s="13"/>
      <c r="Q225" s="13"/>
      <c r="R225" s="13"/>
      <c r="S225" s="13"/>
      <c r="T225" s="13"/>
      <c r="U225" s="13"/>
      <c r="V225" s="13"/>
      <c r="W225" s="13"/>
      <c r="X225" s="13"/>
      <c r="Y225" s="13"/>
      <c r="Z225" s="13"/>
      <c r="AA225" s="13"/>
    </row>
    <row r="226" spans="8:27" s="11" customFormat="1" x14ac:dyDescent="0.3">
      <c r="H226" s="13"/>
      <c r="I226" s="13"/>
      <c r="J226" s="13"/>
      <c r="K226" s="13"/>
      <c r="L226" s="13"/>
      <c r="M226" s="13"/>
      <c r="N226" s="13"/>
      <c r="O226" s="13"/>
      <c r="P226" s="13"/>
      <c r="Q226" s="13"/>
      <c r="R226" s="13"/>
      <c r="S226" s="13"/>
      <c r="T226" s="13"/>
      <c r="U226" s="13"/>
      <c r="V226" s="13"/>
      <c r="W226" s="13"/>
      <c r="X226" s="13"/>
      <c r="Y226" s="13"/>
      <c r="Z226" s="13"/>
      <c r="AA226" s="13"/>
    </row>
    <row r="227" spans="8:27" s="11" customFormat="1" x14ac:dyDescent="0.3">
      <c r="H227" s="13"/>
      <c r="I227" s="13"/>
      <c r="J227" s="13"/>
      <c r="K227" s="13"/>
      <c r="L227" s="13"/>
      <c r="M227" s="13"/>
      <c r="N227" s="13"/>
      <c r="O227" s="13"/>
      <c r="P227" s="13"/>
      <c r="Q227" s="13"/>
      <c r="R227" s="13"/>
      <c r="S227" s="13"/>
      <c r="T227" s="13"/>
      <c r="U227" s="13"/>
      <c r="V227" s="13"/>
      <c r="W227" s="13"/>
      <c r="X227" s="13"/>
      <c r="Y227" s="13"/>
      <c r="Z227" s="13"/>
      <c r="AA227" s="13"/>
    </row>
    <row r="228" spans="8:27" s="11" customFormat="1" x14ac:dyDescent="0.3">
      <c r="H228" s="13"/>
      <c r="I228" s="13"/>
      <c r="J228" s="13"/>
      <c r="K228" s="13"/>
      <c r="L228" s="13"/>
      <c r="M228" s="13"/>
      <c r="N228" s="13"/>
      <c r="O228" s="13"/>
      <c r="P228" s="13"/>
      <c r="Q228" s="13"/>
      <c r="R228" s="13"/>
      <c r="S228" s="13"/>
      <c r="T228" s="13"/>
      <c r="U228" s="13"/>
      <c r="V228" s="13"/>
      <c r="W228" s="13"/>
      <c r="X228" s="13"/>
      <c r="Y228" s="13"/>
      <c r="Z228" s="13"/>
      <c r="AA228" s="13"/>
    </row>
    <row r="229" spans="8:27" s="11" customFormat="1" x14ac:dyDescent="0.3">
      <c r="H229" s="13"/>
      <c r="I229" s="13"/>
      <c r="J229" s="13"/>
      <c r="K229" s="13"/>
      <c r="L229" s="13"/>
      <c r="M229" s="13"/>
      <c r="N229" s="13"/>
      <c r="O229" s="13"/>
      <c r="P229" s="13"/>
      <c r="Q229" s="13"/>
      <c r="R229" s="13"/>
      <c r="S229" s="13"/>
      <c r="T229" s="13"/>
      <c r="U229" s="13"/>
      <c r="V229" s="13"/>
      <c r="W229" s="13"/>
      <c r="X229" s="13"/>
      <c r="Y229" s="13"/>
      <c r="Z229" s="13"/>
      <c r="AA229" s="13"/>
    </row>
    <row r="230" spans="8:27" s="11" customFormat="1" x14ac:dyDescent="0.3">
      <c r="H230" s="13"/>
      <c r="I230" s="13"/>
      <c r="J230" s="13"/>
      <c r="K230" s="13"/>
      <c r="L230" s="13"/>
      <c r="M230" s="13"/>
      <c r="N230" s="13"/>
      <c r="O230" s="13"/>
      <c r="P230" s="13"/>
      <c r="Q230" s="13"/>
      <c r="R230" s="13"/>
      <c r="S230" s="13"/>
      <c r="T230" s="13"/>
      <c r="U230" s="13"/>
      <c r="V230" s="13"/>
      <c r="W230" s="13"/>
      <c r="X230" s="13"/>
      <c r="Y230" s="13"/>
      <c r="Z230" s="13"/>
      <c r="AA230" s="13"/>
    </row>
    <row r="231" spans="8:27" s="11" customFormat="1" x14ac:dyDescent="0.3">
      <c r="H231" s="13"/>
      <c r="I231" s="13"/>
      <c r="J231" s="13"/>
      <c r="K231" s="13"/>
      <c r="L231" s="13"/>
      <c r="M231" s="13"/>
      <c r="N231" s="13"/>
      <c r="O231" s="13"/>
      <c r="P231" s="13"/>
      <c r="Q231" s="13"/>
      <c r="R231" s="13"/>
      <c r="S231" s="13"/>
      <c r="T231" s="13"/>
      <c r="U231" s="13"/>
      <c r="V231" s="13"/>
      <c r="W231" s="13"/>
      <c r="X231" s="13"/>
      <c r="Y231" s="13"/>
      <c r="Z231" s="13"/>
      <c r="AA231" s="13"/>
    </row>
    <row r="232" spans="8:27" s="11" customFormat="1" x14ac:dyDescent="0.3">
      <c r="H232" s="13"/>
      <c r="I232" s="13"/>
      <c r="J232" s="13"/>
      <c r="K232" s="13"/>
      <c r="L232" s="13"/>
      <c r="M232" s="13"/>
      <c r="N232" s="13"/>
      <c r="O232" s="13"/>
      <c r="P232" s="13"/>
      <c r="Q232" s="13"/>
      <c r="R232" s="13"/>
      <c r="S232" s="13"/>
      <c r="T232" s="13"/>
      <c r="U232" s="13"/>
      <c r="V232" s="13"/>
      <c r="W232" s="13"/>
      <c r="X232" s="13"/>
      <c r="Y232" s="13"/>
      <c r="Z232" s="13"/>
      <c r="AA232" s="13"/>
    </row>
    <row r="233" spans="8:27" s="11" customFormat="1" x14ac:dyDescent="0.3">
      <c r="H233" s="13"/>
      <c r="I233" s="13"/>
      <c r="J233" s="13"/>
      <c r="K233" s="13"/>
      <c r="L233" s="13"/>
      <c r="M233" s="13"/>
      <c r="N233" s="13"/>
      <c r="O233" s="13"/>
      <c r="P233" s="13"/>
      <c r="Q233" s="13"/>
      <c r="R233" s="13"/>
      <c r="S233" s="13"/>
      <c r="T233" s="13"/>
      <c r="U233" s="13"/>
      <c r="V233" s="13"/>
      <c r="W233" s="13"/>
      <c r="X233" s="13"/>
      <c r="Y233" s="13"/>
      <c r="Z233" s="13"/>
      <c r="AA233" s="13"/>
    </row>
    <row r="234" spans="8:27" s="11" customFormat="1" x14ac:dyDescent="0.3">
      <c r="H234" s="13"/>
      <c r="I234" s="13"/>
      <c r="J234" s="13"/>
      <c r="K234" s="13"/>
      <c r="L234" s="13"/>
      <c r="M234" s="13"/>
      <c r="N234" s="13"/>
      <c r="O234" s="13"/>
      <c r="P234" s="13"/>
      <c r="Q234" s="13"/>
      <c r="R234" s="13"/>
      <c r="S234" s="13"/>
      <c r="T234" s="13"/>
      <c r="U234" s="13"/>
      <c r="V234" s="13"/>
      <c r="W234" s="13"/>
      <c r="X234" s="13"/>
      <c r="Y234" s="13"/>
      <c r="Z234" s="13"/>
      <c r="AA234" s="13"/>
    </row>
    <row r="235" spans="8:27" s="11" customFormat="1" x14ac:dyDescent="0.3">
      <c r="H235" s="13"/>
      <c r="I235" s="13"/>
      <c r="J235" s="13"/>
      <c r="K235" s="13"/>
      <c r="L235" s="13"/>
      <c r="M235" s="13"/>
      <c r="N235" s="13"/>
      <c r="O235" s="13"/>
      <c r="P235" s="13"/>
      <c r="Q235" s="13"/>
      <c r="R235" s="13"/>
      <c r="S235" s="13"/>
      <c r="T235" s="13"/>
      <c r="U235" s="13"/>
      <c r="V235" s="13"/>
      <c r="W235" s="13"/>
      <c r="X235" s="13"/>
      <c r="Y235" s="13"/>
      <c r="Z235" s="13"/>
      <c r="AA235" s="13"/>
    </row>
    <row r="236" spans="8:27" s="11" customFormat="1" x14ac:dyDescent="0.3">
      <c r="H236" s="13"/>
      <c r="I236" s="13"/>
      <c r="J236" s="13"/>
      <c r="K236" s="13"/>
      <c r="L236" s="13"/>
      <c r="M236" s="13"/>
      <c r="N236" s="13"/>
      <c r="O236" s="13"/>
      <c r="P236" s="13"/>
      <c r="Q236" s="13"/>
      <c r="R236" s="13"/>
      <c r="S236" s="13"/>
      <c r="T236" s="13"/>
      <c r="U236" s="13"/>
      <c r="V236" s="13"/>
      <c r="W236" s="13"/>
      <c r="X236" s="13"/>
      <c r="Y236" s="13"/>
      <c r="Z236" s="13"/>
      <c r="AA236" s="13"/>
    </row>
    <row r="237" spans="8:27" s="11" customFormat="1" x14ac:dyDescent="0.3">
      <c r="H237" s="13"/>
      <c r="I237" s="13"/>
      <c r="J237" s="13"/>
      <c r="K237" s="13"/>
      <c r="L237" s="13"/>
      <c r="M237" s="13"/>
      <c r="N237" s="13"/>
      <c r="O237" s="13"/>
      <c r="P237" s="13"/>
      <c r="Q237" s="13"/>
      <c r="R237" s="13"/>
      <c r="S237" s="13"/>
      <c r="T237" s="13"/>
      <c r="U237" s="13"/>
      <c r="V237" s="13"/>
      <c r="W237" s="13"/>
      <c r="X237" s="13"/>
      <c r="Y237" s="13"/>
      <c r="Z237" s="13"/>
      <c r="AA237" s="13"/>
    </row>
    <row r="238" spans="8:27" s="11" customFormat="1" x14ac:dyDescent="0.3">
      <c r="H238" s="13"/>
      <c r="I238" s="13"/>
      <c r="J238" s="13"/>
      <c r="K238" s="13"/>
      <c r="L238" s="13"/>
      <c r="M238" s="13"/>
      <c r="N238" s="13"/>
      <c r="O238" s="13"/>
      <c r="P238" s="13"/>
      <c r="Q238" s="13"/>
      <c r="R238" s="13"/>
      <c r="S238" s="13"/>
      <c r="T238" s="13"/>
      <c r="U238" s="13"/>
      <c r="V238" s="13"/>
      <c r="W238" s="13"/>
      <c r="X238" s="13"/>
      <c r="Y238" s="13"/>
      <c r="Z238" s="13"/>
      <c r="AA238" s="13"/>
    </row>
    <row r="239" spans="8:27" s="11" customFormat="1" x14ac:dyDescent="0.3">
      <c r="H239" s="13"/>
      <c r="I239" s="13"/>
      <c r="J239" s="13"/>
      <c r="K239" s="13"/>
      <c r="L239" s="13"/>
      <c r="M239" s="13"/>
      <c r="N239" s="13"/>
      <c r="O239" s="13"/>
      <c r="P239" s="13"/>
      <c r="Q239" s="13"/>
      <c r="R239" s="13"/>
      <c r="S239" s="13"/>
      <c r="T239" s="13"/>
      <c r="U239" s="13"/>
      <c r="V239" s="13"/>
      <c r="W239" s="13"/>
      <c r="X239" s="13"/>
      <c r="Y239" s="13"/>
      <c r="Z239" s="13"/>
      <c r="AA239" s="13"/>
    </row>
    <row r="240" spans="8:27" s="11" customFormat="1" x14ac:dyDescent="0.3">
      <c r="H240" s="13"/>
      <c r="I240" s="13"/>
      <c r="J240" s="13"/>
      <c r="K240" s="13"/>
      <c r="L240" s="13"/>
      <c r="M240" s="13"/>
      <c r="N240" s="13"/>
      <c r="O240" s="13"/>
      <c r="P240" s="13"/>
      <c r="Q240" s="13"/>
      <c r="R240" s="13"/>
      <c r="S240" s="13"/>
      <c r="T240" s="13"/>
      <c r="U240" s="13"/>
      <c r="V240" s="13"/>
      <c r="W240" s="13"/>
      <c r="X240" s="13"/>
      <c r="Y240" s="13"/>
      <c r="Z240" s="13"/>
      <c r="AA240" s="13"/>
    </row>
    <row r="241" spans="8:27" s="11" customFormat="1" x14ac:dyDescent="0.3">
      <c r="H241" s="13"/>
      <c r="I241" s="13"/>
      <c r="J241" s="13"/>
      <c r="K241" s="13"/>
      <c r="L241" s="13"/>
      <c r="M241" s="13"/>
      <c r="N241" s="13"/>
      <c r="O241" s="13"/>
      <c r="P241" s="13"/>
      <c r="Q241" s="13"/>
      <c r="R241" s="13"/>
      <c r="S241" s="13"/>
      <c r="T241" s="13"/>
      <c r="U241" s="13"/>
      <c r="V241" s="13"/>
      <c r="W241" s="13"/>
      <c r="X241" s="13"/>
      <c r="Y241" s="13"/>
      <c r="Z241" s="13"/>
      <c r="AA241" s="13"/>
    </row>
    <row r="242" spans="8:27" s="11" customFormat="1" x14ac:dyDescent="0.3">
      <c r="H242" s="13"/>
      <c r="I242" s="13"/>
      <c r="J242" s="13"/>
      <c r="K242" s="13"/>
      <c r="L242" s="13"/>
      <c r="M242" s="13"/>
      <c r="N242" s="13"/>
      <c r="O242" s="13"/>
      <c r="P242" s="13"/>
      <c r="Q242" s="13"/>
      <c r="R242" s="13"/>
      <c r="S242" s="13"/>
      <c r="T242" s="13"/>
      <c r="U242" s="13"/>
      <c r="V242" s="13"/>
      <c r="W242" s="13"/>
      <c r="X242" s="13"/>
      <c r="Y242" s="13"/>
      <c r="Z242" s="13"/>
      <c r="AA242" s="13"/>
    </row>
    <row r="243" spans="8:27" s="11" customFormat="1" x14ac:dyDescent="0.3">
      <c r="H243" s="13"/>
      <c r="I243" s="13"/>
      <c r="J243" s="13"/>
      <c r="K243" s="13"/>
      <c r="L243" s="13"/>
      <c r="M243" s="13"/>
      <c r="N243" s="13"/>
      <c r="O243" s="13"/>
      <c r="P243" s="13"/>
      <c r="Q243" s="13"/>
      <c r="R243" s="13"/>
      <c r="S243" s="13"/>
      <c r="T243" s="13"/>
      <c r="U243" s="13"/>
      <c r="V243" s="13"/>
      <c r="W243" s="13"/>
      <c r="X243" s="13"/>
      <c r="Y243" s="13"/>
      <c r="Z243" s="13"/>
      <c r="AA243" s="13"/>
    </row>
    <row r="244" spans="8:27" s="11" customFormat="1" x14ac:dyDescent="0.3">
      <c r="H244" s="13"/>
      <c r="I244" s="13"/>
      <c r="J244" s="13"/>
      <c r="K244" s="13"/>
      <c r="L244" s="13"/>
      <c r="M244" s="13"/>
      <c r="N244" s="13"/>
      <c r="O244" s="13"/>
      <c r="P244" s="13"/>
      <c r="Q244" s="13"/>
      <c r="R244" s="13"/>
      <c r="S244" s="13"/>
      <c r="T244" s="13"/>
      <c r="U244" s="13"/>
      <c r="V244" s="13"/>
      <c r="W244" s="13"/>
      <c r="X244" s="13"/>
      <c r="Y244" s="13"/>
      <c r="Z244" s="13"/>
      <c r="AA244" s="13"/>
    </row>
    <row r="245" spans="8:27" s="11" customFormat="1" x14ac:dyDescent="0.3">
      <c r="H245" s="13"/>
      <c r="I245" s="13"/>
      <c r="J245" s="13"/>
      <c r="K245" s="13"/>
      <c r="L245" s="13"/>
      <c r="M245" s="13"/>
      <c r="N245" s="13"/>
      <c r="O245" s="13"/>
      <c r="P245" s="13"/>
      <c r="Q245" s="13"/>
      <c r="R245" s="13"/>
      <c r="S245" s="13"/>
      <c r="T245" s="13"/>
      <c r="U245" s="13"/>
      <c r="V245" s="13"/>
      <c r="W245" s="13"/>
      <c r="X245" s="13"/>
      <c r="Y245" s="13"/>
      <c r="Z245" s="13"/>
      <c r="AA245" s="13"/>
    </row>
    <row r="246" spans="8:27" s="11" customFormat="1" x14ac:dyDescent="0.3">
      <c r="H246" s="13"/>
      <c r="I246" s="13"/>
      <c r="J246" s="13"/>
      <c r="K246" s="13"/>
      <c r="L246" s="13"/>
      <c r="M246" s="13"/>
      <c r="N246" s="13"/>
      <c r="O246" s="13"/>
      <c r="P246" s="13"/>
      <c r="Q246" s="13"/>
      <c r="R246" s="13"/>
      <c r="S246" s="13"/>
      <c r="T246" s="13"/>
      <c r="U246" s="13"/>
      <c r="V246" s="13"/>
      <c r="W246" s="13"/>
      <c r="X246" s="13"/>
      <c r="Y246" s="13"/>
      <c r="Z246" s="13"/>
      <c r="AA246" s="13"/>
    </row>
    <row r="247" spans="8:27" s="11" customFormat="1" x14ac:dyDescent="0.3">
      <c r="H247" s="13"/>
      <c r="I247" s="13"/>
      <c r="J247" s="13"/>
      <c r="K247" s="13"/>
      <c r="L247" s="13"/>
      <c r="M247" s="13"/>
      <c r="N247" s="13"/>
      <c r="O247" s="13"/>
      <c r="P247" s="13"/>
      <c r="Q247" s="13"/>
      <c r="R247" s="13"/>
      <c r="S247" s="13"/>
      <c r="T247" s="13"/>
      <c r="U247" s="13"/>
      <c r="V247" s="13"/>
      <c r="W247" s="13"/>
      <c r="X247" s="13"/>
      <c r="Y247" s="13"/>
      <c r="Z247" s="13"/>
      <c r="AA247" s="13"/>
    </row>
    <row r="248" spans="8:27" s="11" customFormat="1" x14ac:dyDescent="0.3">
      <c r="H248" s="13"/>
      <c r="I248" s="13"/>
      <c r="J248" s="13"/>
      <c r="K248" s="13"/>
      <c r="L248" s="13"/>
      <c r="M248" s="13"/>
      <c r="N248" s="13"/>
      <c r="O248" s="13"/>
      <c r="P248" s="13"/>
      <c r="Q248" s="13"/>
      <c r="R248" s="13"/>
      <c r="S248" s="13"/>
      <c r="T248" s="13"/>
      <c r="U248" s="13"/>
      <c r="V248" s="13"/>
      <c r="W248" s="13"/>
      <c r="X248" s="13"/>
      <c r="Y248" s="13"/>
      <c r="Z248" s="13"/>
      <c r="AA248" s="13"/>
    </row>
    <row r="249" spans="8:27" s="11" customFormat="1" x14ac:dyDescent="0.3">
      <c r="H249" s="13"/>
      <c r="I249" s="13"/>
      <c r="J249" s="13"/>
      <c r="K249" s="13"/>
      <c r="L249" s="13"/>
      <c r="M249" s="13"/>
      <c r="N249" s="13"/>
      <c r="O249" s="13"/>
      <c r="P249" s="13"/>
      <c r="Q249" s="13"/>
      <c r="R249" s="13"/>
      <c r="S249" s="13"/>
      <c r="T249" s="13"/>
      <c r="U249" s="13"/>
      <c r="V249" s="13"/>
      <c r="W249" s="13"/>
      <c r="X249" s="13"/>
      <c r="Y249" s="13"/>
      <c r="Z249" s="13"/>
      <c r="AA249" s="13"/>
    </row>
    <row r="250" spans="8:27" s="11" customFormat="1" x14ac:dyDescent="0.3">
      <c r="H250" s="13"/>
      <c r="I250" s="13"/>
      <c r="J250" s="13"/>
      <c r="K250" s="13"/>
      <c r="L250" s="13"/>
      <c r="M250" s="13"/>
      <c r="N250" s="13"/>
      <c r="O250" s="13"/>
      <c r="P250" s="13"/>
      <c r="Q250" s="13"/>
      <c r="R250" s="13"/>
      <c r="S250" s="13"/>
      <c r="T250" s="13"/>
      <c r="U250" s="13"/>
      <c r="V250" s="13"/>
      <c r="W250" s="13"/>
      <c r="X250" s="13"/>
      <c r="Y250" s="13"/>
      <c r="Z250" s="13"/>
      <c r="AA250" s="13"/>
    </row>
    <row r="251" spans="8:27" s="11" customFormat="1" x14ac:dyDescent="0.3">
      <c r="H251" s="13"/>
      <c r="I251" s="13"/>
      <c r="J251" s="13"/>
      <c r="K251" s="13"/>
      <c r="L251" s="13"/>
      <c r="M251" s="13"/>
      <c r="N251" s="13"/>
      <c r="O251" s="13"/>
      <c r="P251" s="13"/>
      <c r="Q251" s="13"/>
      <c r="R251" s="13"/>
      <c r="S251" s="13"/>
      <c r="T251" s="13"/>
      <c r="U251" s="13"/>
      <c r="V251" s="13"/>
      <c r="W251" s="13"/>
      <c r="X251" s="13"/>
      <c r="Y251" s="13"/>
      <c r="Z251" s="13"/>
      <c r="AA251" s="13"/>
    </row>
    <row r="252" spans="8:27" s="11" customFormat="1" x14ac:dyDescent="0.3">
      <c r="H252" s="13"/>
      <c r="I252" s="13"/>
      <c r="J252" s="13"/>
      <c r="K252" s="13"/>
      <c r="L252" s="13"/>
      <c r="M252" s="13"/>
      <c r="N252" s="13"/>
      <c r="O252" s="13"/>
      <c r="P252" s="13"/>
      <c r="Q252" s="13"/>
      <c r="R252" s="13"/>
      <c r="S252" s="13"/>
      <c r="T252" s="13"/>
      <c r="U252" s="13"/>
      <c r="V252" s="13"/>
      <c r="W252" s="13"/>
      <c r="X252" s="13"/>
      <c r="Y252" s="13"/>
      <c r="Z252" s="13"/>
      <c r="AA252" s="13"/>
    </row>
    <row r="253" spans="8:27" s="11" customFormat="1" x14ac:dyDescent="0.3">
      <c r="H253" s="13"/>
      <c r="I253" s="13"/>
      <c r="J253" s="13"/>
      <c r="K253" s="13"/>
      <c r="L253" s="13"/>
      <c r="M253" s="13"/>
      <c r="N253" s="13"/>
      <c r="O253" s="13"/>
      <c r="P253" s="13"/>
      <c r="Q253" s="13"/>
      <c r="R253" s="13"/>
      <c r="S253" s="13"/>
      <c r="T253" s="13"/>
      <c r="U253" s="13"/>
      <c r="V253" s="13"/>
      <c r="W253" s="13"/>
      <c r="X253" s="13"/>
      <c r="Y253" s="13"/>
      <c r="Z253" s="13"/>
      <c r="AA253" s="13"/>
    </row>
    <row r="254" spans="8:27" s="11" customFormat="1" x14ac:dyDescent="0.3">
      <c r="H254" s="13"/>
      <c r="I254" s="13"/>
      <c r="J254" s="13"/>
      <c r="K254" s="13"/>
      <c r="L254" s="13"/>
      <c r="M254" s="13"/>
      <c r="N254" s="13"/>
      <c r="O254" s="13"/>
      <c r="P254" s="13"/>
      <c r="Q254" s="13"/>
      <c r="R254" s="13"/>
      <c r="S254" s="13"/>
      <c r="T254" s="13"/>
      <c r="U254" s="13"/>
      <c r="V254" s="13"/>
      <c r="W254" s="13"/>
      <c r="X254" s="13"/>
      <c r="Y254" s="13"/>
      <c r="Z254" s="13"/>
      <c r="AA254" s="13"/>
    </row>
    <row r="255" spans="8:27" s="11" customFormat="1" x14ac:dyDescent="0.3">
      <c r="H255" s="13"/>
      <c r="I255" s="13"/>
      <c r="J255" s="13"/>
      <c r="K255" s="13"/>
      <c r="L255" s="13"/>
      <c r="M255" s="13"/>
      <c r="N255" s="13"/>
      <c r="O255" s="13"/>
      <c r="P255" s="13"/>
      <c r="Q255" s="13"/>
      <c r="R255" s="13"/>
      <c r="S255" s="13"/>
      <c r="T255" s="13"/>
      <c r="U255" s="13"/>
      <c r="V255" s="13"/>
      <c r="W255" s="13"/>
      <c r="X255" s="13"/>
      <c r="Y255" s="13"/>
      <c r="Z255" s="13"/>
      <c r="AA255" s="13"/>
    </row>
    <row r="256" spans="8:27" s="11" customFormat="1" x14ac:dyDescent="0.3">
      <c r="H256" s="13"/>
      <c r="I256" s="13"/>
      <c r="J256" s="13"/>
      <c r="K256" s="13"/>
      <c r="L256" s="13"/>
      <c r="M256" s="13"/>
      <c r="N256" s="13"/>
      <c r="O256" s="13"/>
      <c r="P256" s="13"/>
      <c r="Q256" s="13"/>
      <c r="R256" s="13"/>
      <c r="S256" s="13"/>
      <c r="T256" s="13"/>
      <c r="U256" s="13"/>
      <c r="V256" s="13"/>
      <c r="W256" s="13"/>
      <c r="X256" s="13"/>
      <c r="Y256" s="13"/>
      <c r="Z256" s="13"/>
      <c r="AA256" s="13"/>
    </row>
    <row r="257" spans="8:27" s="11" customFormat="1" x14ac:dyDescent="0.3">
      <c r="H257" s="13"/>
      <c r="I257" s="13"/>
      <c r="J257" s="13"/>
      <c r="K257" s="13"/>
      <c r="L257" s="13"/>
      <c r="M257" s="13"/>
      <c r="N257" s="13"/>
      <c r="O257" s="13"/>
      <c r="P257" s="13"/>
      <c r="Q257" s="13"/>
      <c r="R257" s="13"/>
      <c r="S257" s="13"/>
      <c r="T257" s="13"/>
      <c r="U257" s="13"/>
      <c r="V257" s="13"/>
      <c r="W257" s="13"/>
      <c r="X257" s="13"/>
      <c r="Y257" s="13"/>
      <c r="Z257" s="13"/>
      <c r="AA257" s="13"/>
    </row>
    <row r="258" spans="8:27" s="11" customFormat="1" x14ac:dyDescent="0.3">
      <c r="H258" s="13"/>
      <c r="I258" s="13"/>
      <c r="J258" s="13"/>
      <c r="K258" s="13"/>
      <c r="L258" s="13"/>
      <c r="M258" s="13"/>
      <c r="N258" s="13"/>
      <c r="O258" s="13"/>
      <c r="P258" s="13"/>
      <c r="Q258" s="13"/>
      <c r="R258" s="13"/>
      <c r="S258" s="13"/>
      <c r="T258" s="13"/>
      <c r="U258" s="13"/>
      <c r="V258" s="13"/>
      <c r="W258" s="13"/>
      <c r="X258" s="13"/>
      <c r="Y258" s="13"/>
      <c r="Z258" s="13"/>
      <c r="AA258" s="13"/>
    </row>
    <row r="259" spans="8:27" s="11" customFormat="1" x14ac:dyDescent="0.3">
      <c r="H259" s="13"/>
      <c r="I259" s="13"/>
      <c r="J259" s="13"/>
      <c r="K259" s="13"/>
      <c r="L259" s="13"/>
      <c r="M259" s="13"/>
      <c r="N259" s="13"/>
      <c r="O259" s="13"/>
      <c r="P259" s="13"/>
      <c r="Q259" s="13"/>
      <c r="R259" s="13"/>
      <c r="S259" s="13"/>
      <c r="T259" s="13"/>
      <c r="U259" s="13"/>
      <c r="V259" s="13"/>
      <c r="W259" s="13"/>
      <c r="X259" s="13"/>
      <c r="Y259" s="13"/>
      <c r="Z259" s="13"/>
      <c r="AA259" s="13"/>
    </row>
    <row r="260" spans="8:27" s="11" customFormat="1" x14ac:dyDescent="0.3">
      <c r="H260" s="13"/>
      <c r="I260" s="13"/>
      <c r="J260" s="13"/>
      <c r="K260" s="13"/>
      <c r="L260" s="13"/>
      <c r="M260" s="13"/>
      <c r="N260" s="13"/>
      <c r="O260" s="13"/>
      <c r="P260" s="13"/>
      <c r="Q260" s="13"/>
      <c r="R260" s="13"/>
      <c r="S260" s="13"/>
      <c r="T260" s="13"/>
      <c r="U260" s="13"/>
      <c r="V260" s="13"/>
      <c r="W260" s="13"/>
      <c r="X260" s="13"/>
      <c r="Y260" s="13"/>
      <c r="Z260" s="13"/>
      <c r="AA260" s="13"/>
    </row>
    <row r="261" spans="8:27" s="11" customFormat="1" x14ac:dyDescent="0.3">
      <c r="H261" s="13"/>
      <c r="I261" s="13"/>
      <c r="J261" s="13"/>
      <c r="K261" s="13"/>
      <c r="L261" s="13"/>
      <c r="M261" s="13"/>
      <c r="N261" s="13"/>
      <c r="O261" s="13"/>
      <c r="P261" s="13"/>
      <c r="Q261" s="13"/>
      <c r="R261" s="13"/>
      <c r="S261" s="13"/>
      <c r="T261" s="13"/>
      <c r="U261" s="13"/>
      <c r="V261" s="13"/>
      <c r="W261" s="13"/>
      <c r="X261" s="13"/>
      <c r="Y261" s="13"/>
      <c r="Z261" s="13"/>
      <c r="AA261" s="13"/>
    </row>
    <row r="262" spans="8:27" s="11" customFormat="1" x14ac:dyDescent="0.3">
      <c r="H262" s="13"/>
      <c r="I262" s="13"/>
      <c r="J262" s="13"/>
      <c r="K262" s="13"/>
      <c r="L262" s="13"/>
      <c r="M262" s="13"/>
      <c r="N262" s="13"/>
      <c r="O262" s="13"/>
      <c r="P262" s="13"/>
      <c r="Q262" s="13"/>
      <c r="R262" s="13"/>
      <c r="S262" s="13"/>
      <c r="T262" s="13"/>
      <c r="U262" s="13"/>
      <c r="V262" s="13"/>
      <c r="W262" s="13"/>
      <c r="X262" s="13"/>
      <c r="Y262" s="13"/>
      <c r="Z262" s="13"/>
      <c r="AA262" s="13"/>
    </row>
    <row r="263" spans="8:27" s="11" customFormat="1" x14ac:dyDescent="0.3">
      <c r="H263" s="13"/>
      <c r="I263" s="13"/>
      <c r="J263" s="13"/>
      <c r="K263" s="13"/>
      <c r="L263" s="13"/>
      <c r="M263" s="13"/>
      <c r="N263" s="13"/>
      <c r="O263" s="13"/>
      <c r="P263" s="13"/>
      <c r="Q263" s="13"/>
      <c r="R263" s="13"/>
      <c r="S263" s="13"/>
      <c r="T263" s="13"/>
      <c r="U263" s="13"/>
      <c r="V263" s="13"/>
      <c r="W263" s="13"/>
      <c r="X263" s="13"/>
      <c r="Y263" s="13"/>
      <c r="Z263" s="13"/>
      <c r="AA263" s="13"/>
    </row>
    <row r="264" spans="8:27" s="11" customFormat="1" x14ac:dyDescent="0.3">
      <c r="H264" s="13"/>
      <c r="I264" s="13"/>
      <c r="J264" s="13"/>
      <c r="K264" s="13"/>
      <c r="L264" s="13"/>
      <c r="M264" s="13"/>
      <c r="N264" s="13"/>
      <c r="O264" s="13"/>
      <c r="P264" s="13"/>
      <c r="Q264" s="13"/>
      <c r="R264" s="13"/>
      <c r="S264" s="13"/>
      <c r="T264" s="13"/>
      <c r="U264" s="13"/>
      <c r="V264" s="13"/>
      <c r="W264" s="13"/>
      <c r="X264" s="13"/>
      <c r="Y264" s="13"/>
      <c r="Z264" s="13"/>
      <c r="AA264" s="13"/>
    </row>
    <row r="265" spans="8:27" s="11" customFormat="1" x14ac:dyDescent="0.3">
      <c r="H265" s="13"/>
      <c r="I265" s="13"/>
      <c r="J265" s="13"/>
      <c r="K265" s="13"/>
      <c r="L265" s="13"/>
      <c r="M265" s="13"/>
      <c r="N265" s="13"/>
      <c r="O265" s="13"/>
      <c r="P265" s="13"/>
      <c r="Q265" s="13"/>
      <c r="R265" s="13"/>
      <c r="S265" s="13"/>
      <c r="T265" s="13"/>
      <c r="U265" s="13"/>
      <c r="V265" s="13"/>
      <c r="W265" s="13"/>
      <c r="X265" s="13"/>
      <c r="Y265" s="13"/>
      <c r="Z265" s="13"/>
      <c r="AA265" s="13"/>
    </row>
    <row r="266" spans="8:27" s="11" customFormat="1" x14ac:dyDescent="0.3">
      <c r="H266" s="13"/>
      <c r="I266" s="13"/>
      <c r="J266" s="13"/>
      <c r="K266" s="13"/>
      <c r="L266" s="13"/>
      <c r="M266" s="13"/>
      <c r="N266" s="13"/>
      <c r="O266" s="13"/>
      <c r="P266" s="13"/>
      <c r="Q266" s="13"/>
      <c r="R266" s="13"/>
      <c r="S266" s="13"/>
      <c r="T266" s="13"/>
      <c r="U266" s="13"/>
      <c r="V266" s="13"/>
      <c r="W266" s="13"/>
      <c r="X266" s="13"/>
      <c r="Y266" s="13"/>
      <c r="Z266" s="13"/>
      <c r="AA266" s="13"/>
    </row>
    <row r="267" spans="8:27" s="11" customFormat="1" x14ac:dyDescent="0.3">
      <c r="H267" s="13"/>
      <c r="I267" s="13"/>
      <c r="J267" s="13"/>
      <c r="K267" s="13"/>
      <c r="L267" s="13"/>
      <c r="M267" s="13"/>
      <c r="N267" s="13"/>
      <c r="O267" s="13"/>
      <c r="P267" s="13"/>
      <c r="Q267" s="13"/>
      <c r="R267" s="13"/>
      <c r="S267" s="13"/>
      <c r="T267" s="13"/>
      <c r="U267" s="13"/>
      <c r="V267" s="13"/>
      <c r="W267" s="13"/>
      <c r="X267" s="13"/>
      <c r="Y267" s="13"/>
      <c r="Z267" s="13"/>
      <c r="AA267" s="13"/>
    </row>
    <row r="268" spans="8:27" s="11" customFormat="1" x14ac:dyDescent="0.3">
      <c r="H268" s="13"/>
      <c r="I268" s="13"/>
      <c r="J268" s="13"/>
      <c r="K268" s="13"/>
      <c r="L268" s="13"/>
      <c r="M268" s="13"/>
      <c r="N268" s="13"/>
      <c r="O268" s="13"/>
      <c r="P268" s="13"/>
      <c r="Q268" s="13"/>
      <c r="R268" s="13"/>
      <c r="S268" s="13"/>
      <c r="T268" s="13"/>
      <c r="U268" s="13"/>
      <c r="V268" s="13"/>
      <c r="W268" s="13"/>
      <c r="X268" s="13"/>
      <c r="Y268" s="13"/>
      <c r="Z268" s="13"/>
      <c r="AA268" s="13"/>
    </row>
    <row r="269" spans="8:27" s="11" customFormat="1" x14ac:dyDescent="0.3">
      <c r="H269" s="13"/>
      <c r="I269" s="13"/>
      <c r="J269" s="13"/>
      <c r="K269" s="13"/>
      <c r="L269" s="13"/>
      <c r="M269" s="13"/>
      <c r="N269" s="13"/>
      <c r="O269" s="13"/>
      <c r="P269" s="13"/>
      <c r="Q269" s="13"/>
      <c r="R269" s="13"/>
      <c r="S269" s="13"/>
      <c r="T269" s="13"/>
      <c r="U269" s="13"/>
      <c r="V269" s="13"/>
      <c r="W269" s="13"/>
      <c r="X269" s="13"/>
      <c r="Y269" s="13"/>
      <c r="Z269" s="13"/>
      <c r="AA269" s="13"/>
    </row>
    <row r="270" spans="8:27" s="11" customFormat="1" x14ac:dyDescent="0.3">
      <c r="H270" s="13"/>
      <c r="I270" s="13"/>
      <c r="J270" s="13"/>
      <c r="K270" s="13"/>
      <c r="L270" s="13"/>
      <c r="M270" s="13"/>
      <c r="N270" s="13"/>
      <c r="O270" s="13"/>
      <c r="P270" s="13"/>
      <c r="Q270" s="13"/>
      <c r="R270" s="13"/>
      <c r="S270" s="13"/>
      <c r="T270" s="13"/>
      <c r="U270" s="13"/>
      <c r="V270" s="13"/>
      <c r="W270" s="13"/>
      <c r="X270" s="13"/>
      <c r="Y270" s="13"/>
      <c r="Z270" s="13"/>
      <c r="AA270" s="13"/>
    </row>
    <row r="271" spans="8:27" s="11" customFormat="1" x14ac:dyDescent="0.3">
      <c r="H271" s="13"/>
      <c r="I271" s="13"/>
      <c r="J271" s="13"/>
      <c r="K271" s="13"/>
      <c r="L271" s="13"/>
      <c r="M271" s="13"/>
      <c r="N271" s="13"/>
      <c r="O271" s="13"/>
      <c r="P271" s="13"/>
      <c r="Q271" s="13"/>
      <c r="R271" s="13"/>
      <c r="S271" s="13"/>
      <c r="T271" s="13"/>
      <c r="U271" s="13"/>
      <c r="V271" s="13"/>
      <c r="W271" s="13"/>
      <c r="X271" s="13"/>
      <c r="Y271" s="13"/>
      <c r="Z271" s="13"/>
      <c r="AA271" s="13"/>
    </row>
    <row r="272" spans="8:27" s="11" customFormat="1" x14ac:dyDescent="0.3">
      <c r="H272" s="13"/>
      <c r="I272" s="13"/>
      <c r="J272" s="13"/>
      <c r="K272" s="13"/>
      <c r="L272" s="13"/>
      <c r="M272" s="13"/>
      <c r="N272" s="13"/>
      <c r="O272" s="13"/>
      <c r="P272" s="13"/>
      <c r="Q272" s="13"/>
      <c r="R272" s="13"/>
      <c r="S272" s="13"/>
      <c r="T272" s="13"/>
      <c r="U272" s="13"/>
      <c r="V272" s="13"/>
      <c r="W272" s="13"/>
      <c r="X272" s="13"/>
      <c r="Y272" s="13"/>
      <c r="Z272" s="13"/>
      <c r="AA272" s="13"/>
    </row>
    <row r="273" spans="8:27" s="11" customFormat="1" x14ac:dyDescent="0.3">
      <c r="H273" s="13"/>
      <c r="I273" s="13"/>
      <c r="J273" s="13"/>
      <c r="K273" s="13"/>
      <c r="L273" s="13"/>
      <c r="M273" s="13"/>
      <c r="N273" s="13"/>
      <c r="O273" s="13"/>
      <c r="P273" s="13"/>
      <c r="Q273" s="13"/>
      <c r="R273" s="13"/>
      <c r="S273" s="13"/>
      <c r="T273" s="13"/>
      <c r="U273" s="13"/>
      <c r="V273" s="13"/>
      <c r="W273" s="13"/>
      <c r="X273" s="13"/>
      <c r="Y273" s="13"/>
      <c r="Z273" s="13"/>
      <c r="AA273" s="13"/>
    </row>
    <row r="274" spans="8:27" s="11" customFormat="1" x14ac:dyDescent="0.3">
      <c r="H274" s="13"/>
      <c r="I274" s="13"/>
      <c r="J274" s="13"/>
      <c r="K274" s="13"/>
      <c r="L274" s="13"/>
      <c r="M274" s="13"/>
      <c r="N274" s="13"/>
      <c r="O274" s="13"/>
      <c r="P274" s="13"/>
      <c r="Q274" s="13"/>
      <c r="R274" s="13"/>
      <c r="S274" s="13"/>
      <c r="T274" s="13"/>
      <c r="U274" s="13"/>
      <c r="V274" s="13"/>
      <c r="W274" s="13"/>
      <c r="X274" s="13"/>
      <c r="Y274" s="13"/>
      <c r="Z274" s="13"/>
      <c r="AA274" s="13"/>
    </row>
    <row r="275" spans="8:27" s="11" customFormat="1" x14ac:dyDescent="0.3">
      <c r="H275" s="13"/>
      <c r="I275" s="13"/>
      <c r="J275" s="13"/>
      <c r="K275" s="13"/>
      <c r="L275" s="13"/>
      <c r="M275" s="13"/>
      <c r="N275" s="13"/>
      <c r="O275" s="13"/>
      <c r="P275" s="13"/>
      <c r="Q275" s="13"/>
      <c r="R275" s="13"/>
      <c r="S275" s="13"/>
      <c r="T275" s="13"/>
      <c r="U275" s="13"/>
      <c r="V275" s="13"/>
      <c r="W275" s="13"/>
      <c r="X275" s="13"/>
      <c r="Y275" s="13"/>
      <c r="Z275" s="13"/>
      <c r="AA275" s="13"/>
    </row>
    <row r="276" spans="8:27" s="11" customFormat="1" x14ac:dyDescent="0.3">
      <c r="H276" s="13"/>
      <c r="I276" s="13"/>
      <c r="J276" s="13"/>
      <c r="K276" s="13"/>
      <c r="L276" s="13"/>
      <c r="M276" s="13"/>
      <c r="N276" s="13"/>
      <c r="O276" s="13"/>
      <c r="P276" s="13"/>
      <c r="Q276" s="13"/>
      <c r="R276" s="13"/>
      <c r="S276" s="13"/>
      <c r="T276" s="13"/>
      <c r="U276" s="13"/>
      <c r="V276" s="13"/>
      <c r="W276" s="13"/>
      <c r="X276" s="13"/>
      <c r="Y276" s="13"/>
      <c r="Z276" s="13"/>
      <c r="AA276" s="13"/>
    </row>
    <row r="277" spans="8:27" s="11" customFormat="1" x14ac:dyDescent="0.3">
      <c r="H277" s="13"/>
      <c r="I277" s="13"/>
      <c r="J277" s="13"/>
      <c r="K277" s="13"/>
      <c r="L277" s="13"/>
      <c r="M277" s="13"/>
      <c r="N277" s="13"/>
      <c r="O277" s="13"/>
      <c r="P277" s="13"/>
      <c r="Q277" s="13"/>
      <c r="R277" s="13"/>
      <c r="S277" s="13"/>
      <c r="T277" s="13"/>
      <c r="U277" s="13"/>
      <c r="V277" s="13"/>
      <c r="W277" s="13"/>
      <c r="X277" s="13"/>
      <c r="Y277" s="13"/>
      <c r="Z277" s="13"/>
      <c r="AA277" s="13"/>
    </row>
    <row r="278" spans="8:27" s="11" customFormat="1" x14ac:dyDescent="0.3">
      <c r="H278" s="13"/>
      <c r="I278" s="13"/>
      <c r="J278" s="13"/>
      <c r="K278" s="13"/>
      <c r="L278" s="13"/>
      <c r="M278" s="13"/>
      <c r="N278" s="13"/>
      <c r="O278" s="13"/>
      <c r="P278" s="13"/>
      <c r="Q278" s="13"/>
      <c r="R278" s="13"/>
      <c r="S278" s="13"/>
      <c r="T278" s="13"/>
      <c r="U278" s="13"/>
      <c r="V278" s="13"/>
      <c r="W278" s="13"/>
      <c r="X278" s="13"/>
      <c r="Y278" s="13"/>
      <c r="Z278" s="13"/>
      <c r="AA278" s="13"/>
    </row>
    <row r="279" spans="8:27" s="11" customFormat="1" x14ac:dyDescent="0.3">
      <c r="H279" s="13"/>
      <c r="I279" s="13"/>
      <c r="J279" s="13"/>
      <c r="K279" s="13"/>
      <c r="L279" s="13"/>
      <c r="M279" s="13"/>
      <c r="N279" s="13"/>
      <c r="O279" s="13"/>
      <c r="P279" s="13"/>
      <c r="Q279" s="13"/>
      <c r="R279" s="13"/>
      <c r="S279" s="13"/>
      <c r="T279" s="13"/>
      <c r="U279" s="13"/>
      <c r="V279" s="13"/>
      <c r="W279" s="13"/>
      <c r="X279" s="13"/>
      <c r="Y279" s="13"/>
      <c r="Z279" s="13"/>
      <c r="AA279" s="13"/>
    </row>
    <row r="280" spans="8:27" s="11" customFormat="1" x14ac:dyDescent="0.3">
      <c r="H280" s="13"/>
      <c r="I280" s="13"/>
      <c r="J280" s="13"/>
      <c r="K280" s="13"/>
      <c r="L280" s="13"/>
      <c r="M280" s="13"/>
      <c r="N280" s="13"/>
      <c r="O280" s="13"/>
      <c r="P280" s="13"/>
      <c r="Q280" s="13"/>
      <c r="R280" s="13"/>
      <c r="S280" s="13"/>
      <c r="T280" s="13"/>
      <c r="U280" s="13"/>
      <c r="V280" s="13"/>
      <c r="W280" s="13"/>
      <c r="X280" s="13"/>
      <c r="Y280" s="13"/>
      <c r="Z280" s="13"/>
      <c r="AA280" s="13"/>
    </row>
    <row r="281" spans="8:27" s="11" customFormat="1" x14ac:dyDescent="0.3">
      <c r="H281" s="13"/>
      <c r="I281" s="13"/>
      <c r="J281" s="13"/>
      <c r="K281" s="13"/>
      <c r="L281" s="13"/>
      <c r="M281" s="13"/>
      <c r="N281" s="13"/>
      <c r="O281" s="13"/>
      <c r="P281" s="13"/>
      <c r="Q281" s="13"/>
      <c r="R281" s="13"/>
      <c r="S281" s="13"/>
      <c r="T281" s="13"/>
      <c r="U281" s="13"/>
      <c r="V281" s="13"/>
      <c r="W281" s="13"/>
      <c r="X281" s="13"/>
      <c r="Y281" s="13"/>
      <c r="Z281" s="13"/>
      <c r="AA281" s="13"/>
    </row>
    <row r="282" spans="8:27" s="11" customFormat="1" x14ac:dyDescent="0.3">
      <c r="H282" s="13"/>
      <c r="I282" s="13"/>
      <c r="J282" s="13"/>
      <c r="K282" s="13"/>
      <c r="L282" s="13"/>
      <c r="M282" s="13"/>
      <c r="N282" s="13"/>
      <c r="O282" s="13"/>
      <c r="P282" s="13"/>
      <c r="Q282" s="13"/>
      <c r="R282" s="13"/>
      <c r="S282" s="13"/>
      <c r="T282" s="13"/>
      <c r="U282" s="13"/>
      <c r="V282" s="13"/>
      <c r="W282" s="13"/>
      <c r="X282" s="13"/>
      <c r="Y282" s="13"/>
      <c r="Z282" s="13"/>
      <c r="AA282" s="13"/>
    </row>
    <row r="283" spans="8:27" s="11" customFormat="1" x14ac:dyDescent="0.3">
      <c r="H283" s="13"/>
      <c r="I283" s="13"/>
      <c r="J283" s="13"/>
      <c r="K283" s="13"/>
      <c r="L283" s="13"/>
      <c r="M283" s="13"/>
      <c r="N283" s="13"/>
      <c r="O283" s="13"/>
      <c r="P283" s="13"/>
      <c r="Q283" s="13"/>
      <c r="R283" s="13"/>
      <c r="S283" s="13"/>
      <c r="T283" s="13"/>
      <c r="U283" s="13"/>
      <c r="V283" s="13"/>
      <c r="W283" s="13"/>
      <c r="X283" s="13"/>
      <c r="Y283" s="13"/>
      <c r="Z283" s="13"/>
      <c r="AA283" s="13"/>
    </row>
    <row r="284" spans="8:27" s="11" customFormat="1" x14ac:dyDescent="0.3">
      <c r="H284" s="13"/>
      <c r="I284" s="13"/>
      <c r="J284" s="13"/>
      <c r="K284" s="13"/>
      <c r="L284" s="13"/>
      <c r="M284" s="13"/>
      <c r="N284" s="13"/>
      <c r="O284" s="13"/>
      <c r="P284" s="13"/>
      <c r="Q284" s="13"/>
      <c r="R284" s="13"/>
      <c r="S284" s="13"/>
      <c r="T284" s="13"/>
      <c r="U284" s="13"/>
      <c r="V284" s="13"/>
      <c r="W284" s="13"/>
      <c r="X284" s="13"/>
      <c r="Y284" s="13"/>
      <c r="Z284" s="13"/>
      <c r="AA284" s="13"/>
    </row>
    <row r="285" spans="8:27" s="11" customFormat="1" x14ac:dyDescent="0.3">
      <c r="H285" s="13"/>
      <c r="I285" s="13"/>
      <c r="J285" s="13"/>
      <c r="K285" s="13"/>
      <c r="L285" s="13"/>
      <c r="M285" s="13"/>
      <c r="N285" s="13"/>
      <c r="O285" s="13"/>
      <c r="P285" s="13"/>
      <c r="Q285" s="13"/>
      <c r="R285" s="13"/>
      <c r="S285" s="13"/>
      <c r="T285" s="13"/>
      <c r="U285" s="13"/>
      <c r="V285" s="13"/>
      <c r="W285" s="13"/>
      <c r="X285" s="13"/>
      <c r="Y285" s="13"/>
      <c r="Z285" s="13"/>
      <c r="AA285" s="13"/>
    </row>
    <row r="286" spans="8:27" s="11" customFormat="1" x14ac:dyDescent="0.3">
      <c r="H286" s="13"/>
      <c r="I286" s="13"/>
      <c r="J286" s="13"/>
      <c r="K286" s="13"/>
      <c r="L286" s="13"/>
      <c r="M286" s="13"/>
      <c r="N286" s="13"/>
      <c r="O286" s="13"/>
      <c r="P286" s="13"/>
      <c r="Q286" s="13"/>
      <c r="R286" s="13"/>
      <c r="S286" s="13"/>
      <c r="T286" s="13"/>
      <c r="U286" s="13"/>
      <c r="V286" s="13"/>
      <c r="W286" s="13"/>
      <c r="X286" s="13"/>
      <c r="Y286" s="13"/>
      <c r="Z286" s="13"/>
      <c r="AA286" s="13"/>
    </row>
    <row r="287" spans="8:27" s="11" customFormat="1" x14ac:dyDescent="0.3">
      <c r="H287" s="13"/>
      <c r="I287" s="13"/>
      <c r="J287" s="13"/>
      <c r="K287" s="13"/>
      <c r="L287" s="13"/>
      <c r="M287" s="13"/>
      <c r="N287" s="13"/>
      <c r="O287" s="13"/>
      <c r="P287" s="13"/>
      <c r="Q287" s="13"/>
      <c r="R287" s="13"/>
      <c r="S287" s="13"/>
      <c r="T287" s="13"/>
      <c r="U287" s="13"/>
      <c r="V287" s="13"/>
      <c r="W287" s="13"/>
      <c r="X287" s="13"/>
      <c r="Y287" s="13"/>
      <c r="Z287" s="13"/>
      <c r="AA287" s="13"/>
    </row>
    <row r="288" spans="8:27" s="11" customFormat="1" x14ac:dyDescent="0.3">
      <c r="H288" s="13"/>
      <c r="I288" s="13"/>
      <c r="J288" s="13"/>
      <c r="K288" s="13"/>
      <c r="L288" s="13"/>
      <c r="M288" s="13"/>
      <c r="N288" s="13"/>
      <c r="O288" s="13"/>
      <c r="P288" s="13"/>
      <c r="Q288" s="13"/>
      <c r="R288" s="13"/>
      <c r="S288" s="13"/>
      <c r="T288" s="13"/>
      <c r="U288" s="13"/>
      <c r="V288" s="13"/>
      <c r="W288" s="13"/>
      <c r="X288" s="13"/>
      <c r="Y288" s="13"/>
      <c r="Z288" s="13"/>
      <c r="AA288" s="13"/>
    </row>
    <row r="289" spans="8:27" s="11" customFormat="1" x14ac:dyDescent="0.3">
      <c r="H289" s="13"/>
      <c r="I289" s="13"/>
      <c r="J289" s="13"/>
      <c r="K289" s="13"/>
      <c r="L289" s="13"/>
      <c r="M289" s="13"/>
      <c r="N289" s="13"/>
      <c r="O289" s="13"/>
      <c r="P289" s="13"/>
      <c r="Q289" s="13"/>
      <c r="R289" s="13"/>
      <c r="S289" s="13"/>
      <c r="T289" s="13"/>
      <c r="U289" s="13"/>
      <c r="V289" s="13"/>
      <c r="W289" s="13"/>
      <c r="X289" s="13"/>
      <c r="Y289" s="13"/>
      <c r="Z289" s="13"/>
      <c r="AA289" s="13"/>
    </row>
    <row r="290" spans="8:27" s="11" customFormat="1" x14ac:dyDescent="0.3">
      <c r="H290" s="13"/>
      <c r="I290" s="13"/>
      <c r="J290" s="13"/>
      <c r="K290" s="13"/>
      <c r="L290" s="13"/>
      <c r="M290" s="13"/>
      <c r="N290" s="13"/>
      <c r="O290" s="13"/>
      <c r="P290" s="13"/>
      <c r="Q290" s="13"/>
      <c r="R290" s="13"/>
      <c r="S290" s="13"/>
      <c r="T290" s="13"/>
      <c r="U290" s="13"/>
      <c r="V290" s="13"/>
      <c r="W290" s="13"/>
      <c r="X290" s="13"/>
      <c r="Y290" s="13"/>
      <c r="Z290" s="13"/>
      <c r="AA290" s="13"/>
    </row>
    <row r="291" spans="8:27" s="11" customFormat="1" x14ac:dyDescent="0.3">
      <c r="H291" s="13"/>
      <c r="I291" s="13"/>
      <c r="J291" s="13"/>
      <c r="K291" s="13"/>
      <c r="L291" s="13"/>
      <c r="M291" s="13"/>
      <c r="N291" s="13"/>
      <c r="O291" s="13"/>
      <c r="P291" s="13"/>
      <c r="Q291" s="13"/>
      <c r="R291" s="13"/>
      <c r="S291" s="13"/>
      <c r="T291" s="13"/>
      <c r="U291" s="13"/>
      <c r="V291" s="13"/>
      <c r="W291" s="13"/>
      <c r="X291" s="13"/>
      <c r="Y291" s="13"/>
      <c r="Z291" s="13"/>
      <c r="AA291" s="13"/>
    </row>
    <row r="292" spans="8:27" s="11" customFormat="1" x14ac:dyDescent="0.3">
      <c r="H292" s="13"/>
      <c r="I292" s="13"/>
      <c r="J292" s="13"/>
      <c r="K292" s="13"/>
      <c r="L292" s="13"/>
      <c r="M292" s="13"/>
      <c r="N292" s="13"/>
      <c r="O292" s="13"/>
      <c r="P292" s="13"/>
      <c r="Q292" s="13"/>
      <c r="R292" s="13"/>
      <c r="S292" s="13"/>
      <c r="T292" s="13"/>
      <c r="U292" s="13"/>
      <c r="V292" s="13"/>
      <c r="W292" s="13"/>
      <c r="X292" s="13"/>
      <c r="Y292" s="13"/>
      <c r="Z292" s="13"/>
      <c r="AA292" s="13"/>
    </row>
    <row r="293" spans="8:27" s="11" customFormat="1" x14ac:dyDescent="0.3">
      <c r="H293" s="13"/>
      <c r="I293" s="13"/>
      <c r="J293" s="13"/>
      <c r="K293" s="13"/>
      <c r="L293" s="13"/>
      <c r="M293" s="13"/>
      <c r="N293" s="13"/>
      <c r="O293" s="13"/>
      <c r="P293" s="13"/>
      <c r="Q293" s="13"/>
      <c r="R293" s="13"/>
      <c r="S293" s="13"/>
      <c r="T293" s="13"/>
      <c r="U293" s="13"/>
      <c r="V293" s="13"/>
      <c r="W293" s="13"/>
      <c r="X293" s="13"/>
      <c r="Y293" s="13"/>
      <c r="Z293" s="13"/>
      <c r="AA293" s="13"/>
    </row>
    <row r="294" spans="8:27" s="11" customFormat="1" x14ac:dyDescent="0.3">
      <c r="H294" s="13"/>
      <c r="I294" s="13"/>
      <c r="J294" s="13"/>
      <c r="K294" s="13"/>
      <c r="L294" s="13"/>
      <c r="M294" s="13"/>
      <c r="N294" s="13"/>
      <c r="O294" s="13"/>
      <c r="P294" s="13"/>
      <c r="Q294" s="13"/>
      <c r="R294" s="13"/>
      <c r="S294" s="13"/>
      <c r="T294" s="13"/>
      <c r="U294" s="13"/>
      <c r="V294" s="13"/>
      <c r="W294" s="13"/>
      <c r="X294" s="13"/>
      <c r="Y294" s="13"/>
      <c r="Z294" s="13"/>
      <c r="AA294" s="13"/>
    </row>
    <row r="295" spans="8:27" s="11" customFormat="1" x14ac:dyDescent="0.3">
      <c r="H295" s="13"/>
      <c r="I295" s="13"/>
      <c r="J295" s="13"/>
      <c r="K295" s="13"/>
      <c r="L295" s="13"/>
      <c r="M295" s="13"/>
      <c r="N295" s="13"/>
      <c r="O295" s="13"/>
      <c r="P295" s="13"/>
      <c r="Q295" s="13"/>
      <c r="R295" s="13"/>
      <c r="S295" s="13"/>
      <c r="T295" s="13"/>
      <c r="U295" s="13"/>
      <c r="V295" s="13"/>
      <c r="W295" s="13"/>
      <c r="X295" s="13"/>
      <c r="Y295" s="13"/>
      <c r="Z295" s="13"/>
      <c r="AA295" s="13"/>
    </row>
    <row r="296" spans="8:27" s="11" customFormat="1" x14ac:dyDescent="0.3">
      <c r="H296" s="13"/>
      <c r="I296" s="13"/>
      <c r="J296" s="13"/>
      <c r="K296" s="13"/>
      <c r="L296" s="13"/>
      <c r="M296" s="13"/>
      <c r="N296" s="13"/>
      <c r="O296" s="13"/>
      <c r="P296" s="13"/>
      <c r="Q296" s="13"/>
      <c r="R296" s="13"/>
      <c r="S296" s="13"/>
      <c r="T296" s="13"/>
      <c r="U296" s="13"/>
      <c r="V296" s="13"/>
      <c r="W296" s="13"/>
      <c r="X296" s="13"/>
      <c r="Y296" s="13"/>
      <c r="Z296" s="13"/>
      <c r="AA296" s="13"/>
    </row>
    <row r="297" spans="8:27" s="11" customFormat="1" x14ac:dyDescent="0.3">
      <c r="H297" s="13"/>
      <c r="I297" s="13"/>
      <c r="J297" s="13"/>
      <c r="K297" s="13"/>
      <c r="L297" s="13"/>
      <c r="M297" s="13"/>
      <c r="N297" s="13"/>
      <c r="O297" s="13"/>
      <c r="P297" s="13"/>
      <c r="Q297" s="13"/>
      <c r="R297" s="13"/>
      <c r="S297" s="13"/>
      <c r="T297" s="13"/>
      <c r="U297" s="13"/>
      <c r="V297" s="13"/>
      <c r="W297" s="13"/>
      <c r="X297" s="13"/>
      <c r="Y297" s="13"/>
      <c r="Z297" s="13"/>
      <c r="AA297" s="13"/>
    </row>
    <row r="298" spans="8:27" s="11" customFormat="1" x14ac:dyDescent="0.3">
      <c r="H298" s="13"/>
      <c r="I298" s="13"/>
      <c r="J298" s="13"/>
      <c r="K298" s="13"/>
      <c r="L298" s="13"/>
      <c r="M298" s="13"/>
      <c r="N298" s="13"/>
      <c r="O298" s="13"/>
      <c r="P298" s="13"/>
      <c r="Q298" s="13"/>
      <c r="R298" s="13"/>
      <c r="S298" s="13"/>
      <c r="T298" s="13"/>
      <c r="U298" s="13"/>
      <c r="V298" s="13"/>
      <c r="W298" s="13"/>
      <c r="X298" s="13"/>
      <c r="Y298" s="13"/>
      <c r="Z298" s="13"/>
      <c r="AA298" s="13"/>
    </row>
    <row r="299" spans="8:27" s="11" customFormat="1" x14ac:dyDescent="0.3">
      <c r="H299" s="13"/>
      <c r="I299" s="13"/>
      <c r="J299" s="13"/>
      <c r="K299" s="13"/>
      <c r="L299" s="13"/>
      <c r="M299" s="13"/>
      <c r="N299" s="13"/>
      <c r="O299" s="13"/>
      <c r="P299" s="13"/>
      <c r="Q299" s="13"/>
      <c r="R299" s="13"/>
      <c r="S299" s="13"/>
      <c r="T299" s="13"/>
      <c r="U299" s="13"/>
      <c r="V299" s="13"/>
      <c r="W299" s="13"/>
      <c r="X299" s="13"/>
      <c r="Y299" s="13"/>
      <c r="Z299" s="13"/>
      <c r="AA299" s="13"/>
    </row>
    <row r="300" spans="8:27" s="11" customFormat="1" x14ac:dyDescent="0.3">
      <c r="H300" s="13"/>
      <c r="I300" s="13"/>
      <c r="J300" s="13"/>
      <c r="K300" s="13"/>
      <c r="L300" s="13"/>
      <c r="M300" s="13"/>
      <c r="N300" s="13"/>
      <c r="O300" s="13"/>
      <c r="P300" s="13"/>
      <c r="Q300" s="13"/>
      <c r="R300" s="13"/>
      <c r="S300" s="13"/>
      <c r="T300" s="13"/>
      <c r="U300" s="13"/>
      <c r="V300" s="13"/>
      <c r="W300" s="13"/>
      <c r="X300" s="13"/>
      <c r="Y300" s="13"/>
      <c r="Z300" s="13"/>
      <c r="AA300" s="13"/>
    </row>
    <row r="301" spans="8:27" s="11" customFormat="1" x14ac:dyDescent="0.3">
      <c r="H301" s="13"/>
      <c r="I301" s="13"/>
      <c r="J301" s="13"/>
      <c r="K301" s="13"/>
      <c r="L301" s="13"/>
      <c r="M301" s="13"/>
      <c r="N301" s="13"/>
      <c r="O301" s="13"/>
      <c r="P301" s="13"/>
      <c r="Q301" s="13"/>
      <c r="R301" s="13"/>
      <c r="S301" s="13"/>
      <c r="T301" s="13"/>
      <c r="U301" s="13"/>
      <c r="V301" s="13"/>
      <c r="W301" s="13"/>
      <c r="X301" s="13"/>
      <c r="Y301" s="13"/>
      <c r="Z301" s="13"/>
      <c r="AA301" s="13"/>
    </row>
    <row r="302" spans="8:27" s="11" customFormat="1" x14ac:dyDescent="0.3">
      <c r="H302" s="13"/>
      <c r="I302" s="13"/>
      <c r="J302" s="13"/>
      <c r="K302" s="13"/>
      <c r="L302" s="13"/>
      <c r="M302" s="13"/>
      <c r="N302" s="13"/>
      <c r="O302" s="13"/>
      <c r="P302" s="13"/>
      <c r="Q302" s="13"/>
      <c r="R302" s="13"/>
      <c r="S302" s="13"/>
      <c r="T302" s="13"/>
      <c r="U302" s="13"/>
      <c r="V302" s="13"/>
      <c r="W302" s="13"/>
      <c r="X302" s="13"/>
      <c r="Y302" s="13"/>
      <c r="Z302" s="13"/>
      <c r="AA302" s="13"/>
    </row>
    <row r="303" spans="8:27" s="11" customFormat="1" x14ac:dyDescent="0.3">
      <c r="H303" s="13"/>
      <c r="I303" s="13"/>
      <c r="J303" s="13"/>
      <c r="K303" s="13"/>
      <c r="L303" s="13"/>
      <c r="M303" s="13"/>
      <c r="N303" s="13"/>
      <c r="O303" s="13"/>
      <c r="P303" s="13"/>
      <c r="Q303" s="13"/>
      <c r="R303" s="13"/>
      <c r="S303" s="13"/>
      <c r="T303" s="13"/>
      <c r="U303" s="13"/>
      <c r="V303" s="13"/>
      <c r="W303" s="13"/>
      <c r="X303" s="13"/>
      <c r="Y303" s="13"/>
      <c r="Z303" s="13"/>
      <c r="AA303" s="13"/>
    </row>
    <row r="304" spans="8:27" s="11" customFormat="1" x14ac:dyDescent="0.3">
      <c r="H304" s="13"/>
      <c r="I304" s="13"/>
      <c r="J304" s="13"/>
      <c r="K304" s="13"/>
      <c r="L304" s="13"/>
      <c r="M304" s="13"/>
      <c r="N304" s="13"/>
      <c r="O304" s="13"/>
      <c r="P304" s="13"/>
      <c r="Q304" s="13"/>
      <c r="R304" s="13"/>
      <c r="S304" s="13"/>
      <c r="T304" s="13"/>
      <c r="U304" s="13"/>
      <c r="V304" s="13"/>
      <c r="W304" s="13"/>
      <c r="X304" s="13"/>
      <c r="Y304" s="13"/>
      <c r="Z304" s="13"/>
      <c r="AA304" s="13"/>
    </row>
    <row r="305" spans="8:27" s="11" customFormat="1" x14ac:dyDescent="0.3">
      <c r="H305" s="13"/>
      <c r="I305" s="13"/>
      <c r="J305" s="13"/>
      <c r="K305" s="13"/>
      <c r="L305" s="13"/>
      <c r="M305" s="13"/>
      <c r="N305" s="13"/>
      <c r="O305" s="13"/>
      <c r="P305" s="13"/>
      <c r="Q305" s="13"/>
      <c r="R305" s="13"/>
      <c r="S305" s="13"/>
      <c r="T305" s="13"/>
      <c r="U305" s="13"/>
      <c r="V305" s="13"/>
      <c r="W305" s="13"/>
      <c r="X305" s="13"/>
      <c r="Y305" s="13"/>
      <c r="Z305" s="13"/>
      <c r="AA305" s="13"/>
    </row>
    <row r="306" spans="8:27" s="11" customFormat="1" x14ac:dyDescent="0.3">
      <c r="H306" s="13"/>
      <c r="I306" s="13"/>
      <c r="J306" s="13"/>
      <c r="K306" s="13"/>
      <c r="L306" s="13"/>
      <c r="M306" s="13"/>
      <c r="N306" s="13"/>
      <c r="O306" s="13"/>
      <c r="P306" s="13"/>
      <c r="Q306" s="13"/>
      <c r="R306" s="13"/>
      <c r="S306" s="13"/>
      <c r="T306" s="13"/>
      <c r="U306" s="13"/>
      <c r="V306" s="13"/>
      <c r="W306" s="13"/>
      <c r="X306" s="13"/>
      <c r="Y306" s="13"/>
      <c r="Z306" s="13"/>
      <c r="AA306" s="13"/>
    </row>
    <row r="307" spans="8:27" s="11" customFormat="1" x14ac:dyDescent="0.3">
      <c r="H307" s="13"/>
      <c r="I307" s="13"/>
      <c r="J307" s="13"/>
      <c r="K307" s="13"/>
      <c r="L307" s="13"/>
      <c r="M307" s="13"/>
      <c r="N307" s="13"/>
      <c r="O307" s="13"/>
      <c r="P307" s="13"/>
      <c r="Q307" s="13"/>
      <c r="R307" s="13"/>
      <c r="S307" s="13"/>
      <c r="T307" s="13"/>
      <c r="U307" s="13"/>
      <c r="V307" s="13"/>
      <c r="W307" s="13"/>
      <c r="X307" s="13"/>
      <c r="Y307" s="13"/>
      <c r="Z307" s="13"/>
      <c r="AA307" s="13"/>
    </row>
    <row r="308" spans="8:27" s="11" customFormat="1" x14ac:dyDescent="0.3">
      <c r="H308" s="13"/>
      <c r="I308" s="13"/>
      <c r="J308" s="13"/>
      <c r="K308" s="13"/>
      <c r="L308" s="13"/>
      <c r="M308" s="13"/>
      <c r="N308" s="13"/>
      <c r="O308" s="13"/>
      <c r="P308" s="13"/>
      <c r="Q308" s="13"/>
      <c r="R308" s="13"/>
      <c r="S308" s="13"/>
      <c r="T308" s="13"/>
      <c r="U308" s="13"/>
      <c r="V308" s="13"/>
      <c r="W308" s="13"/>
      <c r="X308" s="13"/>
      <c r="Y308" s="13"/>
      <c r="Z308" s="13"/>
      <c r="AA308" s="13"/>
    </row>
    <row r="309" spans="8:27" s="11" customFormat="1" x14ac:dyDescent="0.3">
      <c r="H309" s="13"/>
      <c r="I309" s="13"/>
      <c r="J309" s="13"/>
      <c r="K309" s="13"/>
      <c r="L309" s="13"/>
      <c r="M309" s="13"/>
      <c r="N309" s="13"/>
      <c r="O309" s="13"/>
      <c r="P309" s="13"/>
      <c r="Q309" s="13"/>
      <c r="R309" s="13"/>
      <c r="S309" s="13"/>
      <c r="T309" s="13"/>
      <c r="U309" s="13"/>
      <c r="V309" s="13"/>
      <c r="W309" s="13"/>
      <c r="X309" s="13"/>
      <c r="Y309" s="13"/>
      <c r="Z309" s="13"/>
      <c r="AA309" s="13"/>
    </row>
    <row r="310" spans="8:27" s="11" customFormat="1" x14ac:dyDescent="0.3">
      <c r="H310" s="13"/>
      <c r="I310" s="13"/>
      <c r="J310" s="13"/>
      <c r="K310" s="13"/>
      <c r="L310" s="13"/>
      <c r="M310" s="13"/>
      <c r="N310" s="13"/>
      <c r="O310" s="13"/>
      <c r="P310" s="13"/>
      <c r="Q310" s="13"/>
      <c r="R310" s="13"/>
      <c r="S310" s="13"/>
      <c r="T310" s="13"/>
      <c r="U310" s="13"/>
      <c r="V310" s="13"/>
      <c r="W310" s="13"/>
      <c r="X310" s="13"/>
      <c r="Y310" s="13"/>
      <c r="Z310" s="13"/>
      <c r="AA310" s="13"/>
    </row>
    <row r="311" spans="8:27" s="11" customFormat="1" x14ac:dyDescent="0.3">
      <c r="H311" s="13"/>
      <c r="I311" s="13"/>
      <c r="J311" s="13"/>
      <c r="K311" s="13"/>
      <c r="L311" s="13"/>
      <c r="M311" s="13"/>
      <c r="N311" s="13"/>
      <c r="O311" s="13"/>
      <c r="P311" s="13"/>
      <c r="Q311" s="13"/>
      <c r="R311" s="13"/>
      <c r="S311" s="13"/>
      <c r="T311" s="13"/>
      <c r="U311" s="13"/>
      <c r="V311" s="13"/>
      <c r="W311" s="13"/>
      <c r="X311" s="13"/>
      <c r="Y311" s="13"/>
      <c r="Z311" s="13"/>
      <c r="AA311" s="13"/>
    </row>
    <row r="312" spans="8:27" s="11" customFormat="1" x14ac:dyDescent="0.3">
      <c r="H312" s="13"/>
      <c r="I312" s="13"/>
      <c r="J312" s="13"/>
      <c r="K312" s="13"/>
      <c r="L312" s="13"/>
      <c r="M312" s="13"/>
      <c r="N312" s="13"/>
      <c r="O312" s="13"/>
      <c r="P312" s="13"/>
      <c r="Q312" s="13"/>
      <c r="R312" s="13"/>
      <c r="S312" s="13"/>
      <c r="T312" s="13"/>
      <c r="U312" s="13"/>
      <c r="V312" s="13"/>
      <c r="W312" s="13"/>
      <c r="X312" s="13"/>
      <c r="Y312" s="13"/>
      <c r="Z312" s="13"/>
      <c r="AA312" s="13"/>
    </row>
    <row r="313" spans="8:27" s="11" customFormat="1" x14ac:dyDescent="0.3">
      <c r="H313" s="13"/>
      <c r="I313" s="13"/>
      <c r="J313" s="13"/>
      <c r="K313" s="13"/>
      <c r="L313" s="13"/>
      <c r="M313" s="13"/>
      <c r="N313" s="13"/>
      <c r="O313" s="13"/>
      <c r="P313" s="13"/>
      <c r="Q313" s="13"/>
      <c r="R313" s="13"/>
      <c r="S313" s="13"/>
      <c r="T313" s="13"/>
      <c r="U313" s="13"/>
      <c r="V313" s="13"/>
      <c r="W313" s="13"/>
      <c r="X313" s="13"/>
      <c r="Y313" s="13"/>
      <c r="Z313" s="13"/>
      <c r="AA313" s="13"/>
    </row>
    <row r="314" spans="8:27" s="11" customFormat="1" x14ac:dyDescent="0.3">
      <c r="H314" s="13"/>
      <c r="I314" s="13"/>
      <c r="J314" s="13"/>
      <c r="K314" s="13"/>
      <c r="L314" s="13"/>
      <c r="M314" s="13"/>
      <c r="N314" s="13"/>
      <c r="O314" s="13"/>
      <c r="P314" s="13"/>
      <c r="Q314" s="13"/>
      <c r="R314" s="13"/>
      <c r="S314" s="13"/>
      <c r="T314" s="13"/>
      <c r="U314" s="13"/>
      <c r="V314" s="13"/>
      <c r="W314" s="13"/>
      <c r="X314" s="13"/>
      <c r="Y314" s="13"/>
      <c r="Z314" s="13"/>
      <c r="AA314" s="13"/>
    </row>
    <row r="315" spans="8:27" s="11" customFormat="1" x14ac:dyDescent="0.3">
      <c r="H315" s="13"/>
      <c r="I315" s="13"/>
      <c r="J315" s="13"/>
      <c r="K315" s="13"/>
      <c r="L315" s="13"/>
      <c r="M315" s="13"/>
      <c r="N315" s="13"/>
      <c r="O315" s="13"/>
      <c r="P315" s="13"/>
      <c r="Q315" s="13"/>
      <c r="R315" s="13"/>
      <c r="S315" s="13"/>
      <c r="T315" s="13"/>
      <c r="U315" s="13"/>
      <c r="V315" s="13"/>
      <c r="W315" s="13"/>
      <c r="X315" s="13"/>
      <c r="Y315" s="13"/>
      <c r="Z315" s="13"/>
      <c r="AA315" s="13"/>
    </row>
    <row r="316" spans="8:27" s="11" customFormat="1" x14ac:dyDescent="0.3">
      <c r="H316" s="13"/>
      <c r="I316" s="13"/>
      <c r="J316" s="13"/>
      <c r="K316" s="13"/>
      <c r="L316" s="13"/>
      <c r="M316" s="13"/>
      <c r="N316" s="13"/>
      <c r="O316" s="13"/>
      <c r="P316" s="13"/>
      <c r="Q316" s="13"/>
      <c r="R316" s="13"/>
      <c r="S316" s="13"/>
      <c r="T316" s="13"/>
      <c r="U316" s="13"/>
      <c r="V316" s="13"/>
      <c r="W316" s="13"/>
      <c r="X316" s="13"/>
      <c r="Y316" s="13"/>
      <c r="Z316" s="13"/>
      <c r="AA316" s="13"/>
    </row>
    <row r="317" spans="8:27" s="11" customFormat="1" x14ac:dyDescent="0.3">
      <c r="H317" s="13"/>
      <c r="I317" s="13"/>
      <c r="J317" s="13"/>
      <c r="K317" s="13"/>
      <c r="L317" s="13"/>
      <c r="M317" s="13"/>
      <c r="N317" s="13"/>
      <c r="O317" s="13"/>
      <c r="P317" s="13"/>
      <c r="Q317" s="13"/>
      <c r="R317" s="13"/>
      <c r="S317" s="13"/>
      <c r="T317" s="13"/>
      <c r="U317" s="13"/>
      <c r="V317" s="13"/>
      <c r="W317" s="13"/>
      <c r="X317" s="13"/>
      <c r="Y317" s="13"/>
      <c r="Z317" s="13"/>
      <c r="AA317" s="13"/>
    </row>
    <row r="318" spans="8:27" s="11" customFormat="1" x14ac:dyDescent="0.3">
      <c r="H318" s="13"/>
      <c r="I318" s="13"/>
      <c r="J318" s="13"/>
      <c r="K318" s="13"/>
      <c r="L318" s="13"/>
      <c r="M318" s="13"/>
      <c r="N318" s="13"/>
      <c r="O318" s="13"/>
      <c r="P318" s="13"/>
      <c r="Q318" s="13"/>
      <c r="R318" s="13"/>
      <c r="S318" s="13"/>
      <c r="T318" s="13"/>
      <c r="U318" s="13"/>
      <c r="V318" s="13"/>
      <c r="W318" s="13"/>
      <c r="X318" s="13"/>
      <c r="Y318" s="13"/>
      <c r="Z318" s="13"/>
      <c r="AA318" s="13"/>
    </row>
    <row r="319" spans="8:27" s="11" customFormat="1" x14ac:dyDescent="0.3">
      <c r="H319" s="13"/>
      <c r="I319" s="13"/>
      <c r="J319" s="13"/>
      <c r="K319" s="13"/>
      <c r="L319" s="13"/>
      <c r="M319" s="13"/>
      <c r="N319" s="13"/>
      <c r="O319" s="13"/>
      <c r="P319" s="13"/>
      <c r="Q319" s="13"/>
      <c r="R319" s="13"/>
      <c r="S319" s="13"/>
      <c r="T319" s="13"/>
      <c r="U319" s="13"/>
      <c r="V319" s="13"/>
      <c r="W319" s="13"/>
      <c r="X319" s="13"/>
      <c r="Y319" s="13"/>
      <c r="Z319" s="13"/>
      <c r="AA319" s="13"/>
    </row>
    <row r="320" spans="8:27" s="11" customFormat="1" x14ac:dyDescent="0.3">
      <c r="H320" s="13"/>
      <c r="I320" s="13"/>
      <c r="J320" s="13"/>
      <c r="K320" s="13"/>
      <c r="L320" s="13"/>
      <c r="M320" s="13"/>
      <c r="N320" s="13"/>
      <c r="O320" s="13"/>
      <c r="P320" s="13"/>
      <c r="Q320" s="13"/>
      <c r="R320" s="13"/>
      <c r="S320" s="13"/>
      <c r="T320" s="13"/>
      <c r="U320" s="13"/>
      <c r="V320" s="13"/>
      <c r="W320" s="13"/>
      <c r="X320" s="13"/>
      <c r="Y320" s="13"/>
      <c r="Z320" s="13"/>
      <c r="AA320" s="13"/>
    </row>
    <row r="321" spans="8:27" s="11" customFormat="1" x14ac:dyDescent="0.3">
      <c r="H321" s="13"/>
      <c r="I321" s="13"/>
      <c r="J321" s="13"/>
      <c r="K321" s="13"/>
      <c r="L321" s="13"/>
      <c r="M321" s="13"/>
      <c r="N321" s="13"/>
      <c r="O321" s="13"/>
      <c r="P321" s="13"/>
      <c r="Q321" s="13"/>
      <c r="R321" s="13"/>
      <c r="S321" s="13"/>
      <c r="T321" s="13"/>
      <c r="U321" s="13"/>
      <c r="V321" s="13"/>
      <c r="W321" s="13"/>
      <c r="X321" s="13"/>
      <c r="Y321" s="13"/>
      <c r="Z321" s="13"/>
      <c r="AA321" s="13"/>
    </row>
    <row r="322" spans="8:27" s="11" customFormat="1" x14ac:dyDescent="0.3">
      <c r="H322" s="13"/>
      <c r="I322" s="13"/>
      <c r="J322" s="13"/>
      <c r="K322" s="13"/>
      <c r="L322" s="13"/>
      <c r="M322" s="13"/>
      <c r="N322" s="13"/>
      <c r="O322" s="13"/>
      <c r="P322" s="13"/>
      <c r="Q322" s="13"/>
      <c r="R322" s="13"/>
      <c r="S322" s="13"/>
      <c r="T322" s="13"/>
      <c r="U322" s="13"/>
      <c r="V322" s="13"/>
      <c r="W322" s="13"/>
      <c r="X322" s="13"/>
      <c r="Y322" s="13"/>
      <c r="Z322" s="13"/>
      <c r="AA322" s="13"/>
    </row>
    <row r="323" spans="8:27" s="11" customFormat="1" x14ac:dyDescent="0.3">
      <c r="H323" s="13"/>
      <c r="I323" s="13"/>
      <c r="J323" s="13"/>
      <c r="K323" s="13"/>
      <c r="L323" s="13"/>
      <c r="M323" s="13"/>
      <c r="N323" s="13"/>
      <c r="O323" s="13"/>
      <c r="P323" s="13"/>
      <c r="Q323" s="13"/>
      <c r="R323" s="13"/>
      <c r="S323" s="13"/>
      <c r="T323" s="13"/>
      <c r="U323" s="13"/>
      <c r="V323" s="13"/>
      <c r="W323" s="13"/>
      <c r="X323" s="13"/>
      <c r="Y323" s="13"/>
      <c r="Z323" s="13"/>
      <c r="AA323" s="13"/>
    </row>
    <row r="324" spans="8:27" s="11" customFormat="1" x14ac:dyDescent="0.3">
      <c r="H324" s="13"/>
      <c r="I324" s="13"/>
      <c r="J324" s="13"/>
      <c r="K324" s="13"/>
      <c r="L324" s="13"/>
      <c r="M324" s="13"/>
      <c r="N324" s="13"/>
      <c r="O324" s="13"/>
      <c r="P324" s="13"/>
      <c r="Q324" s="13"/>
      <c r="R324" s="13"/>
      <c r="S324" s="13"/>
      <c r="T324" s="13"/>
      <c r="U324" s="13"/>
      <c r="V324" s="13"/>
      <c r="W324" s="13"/>
      <c r="X324" s="13"/>
      <c r="Y324" s="13"/>
      <c r="Z324" s="13"/>
      <c r="AA324" s="13"/>
    </row>
    <row r="325" spans="8:27" s="11" customFormat="1" x14ac:dyDescent="0.3">
      <c r="H325" s="13"/>
      <c r="I325" s="13"/>
      <c r="J325" s="13"/>
      <c r="K325" s="13"/>
      <c r="L325" s="13"/>
      <c r="M325" s="13"/>
      <c r="N325" s="13"/>
      <c r="O325" s="13"/>
      <c r="P325" s="13"/>
      <c r="Q325" s="13"/>
      <c r="R325" s="13"/>
      <c r="S325" s="13"/>
      <c r="T325" s="13"/>
      <c r="U325" s="13"/>
      <c r="V325" s="13"/>
      <c r="W325" s="13"/>
      <c r="X325" s="13"/>
      <c r="Y325" s="13"/>
      <c r="Z325" s="13"/>
      <c r="AA325" s="13"/>
    </row>
    <row r="326" spans="8:27" s="11" customFormat="1" x14ac:dyDescent="0.3">
      <c r="H326" s="13"/>
      <c r="I326" s="13"/>
      <c r="J326" s="13"/>
      <c r="K326" s="13"/>
      <c r="L326" s="13"/>
      <c r="M326" s="13"/>
      <c r="N326" s="13"/>
      <c r="O326" s="13"/>
      <c r="P326" s="13"/>
      <c r="Q326" s="13"/>
      <c r="R326" s="13"/>
      <c r="S326" s="13"/>
      <c r="T326" s="13"/>
      <c r="U326" s="13"/>
      <c r="V326" s="13"/>
      <c r="W326" s="13"/>
      <c r="X326" s="13"/>
      <c r="Y326" s="13"/>
      <c r="Z326" s="13"/>
      <c r="AA326" s="13"/>
    </row>
    <row r="327" spans="8:27" s="11" customFormat="1" x14ac:dyDescent="0.3">
      <c r="H327" s="13"/>
      <c r="I327" s="13"/>
      <c r="J327" s="13"/>
      <c r="K327" s="13"/>
      <c r="L327" s="13"/>
      <c r="M327" s="13"/>
      <c r="N327" s="13"/>
      <c r="O327" s="13"/>
      <c r="P327" s="13"/>
      <c r="Q327" s="13"/>
      <c r="R327" s="13"/>
      <c r="S327" s="13"/>
      <c r="T327" s="13"/>
      <c r="U327" s="13"/>
      <c r="V327" s="13"/>
      <c r="W327" s="13"/>
      <c r="X327" s="13"/>
      <c r="Y327" s="13"/>
      <c r="Z327" s="13"/>
      <c r="AA327" s="13"/>
    </row>
    <row r="328" spans="8:27" s="11" customFormat="1" x14ac:dyDescent="0.3">
      <c r="H328" s="13"/>
      <c r="I328" s="13"/>
      <c r="J328" s="13"/>
      <c r="K328" s="13"/>
      <c r="L328" s="13"/>
      <c r="M328" s="13"/>
      <c r="N328" s="13"/>
      <c r="O328" s="13"/>
      <c r="P328" s="13"/>
      <c r="Q328" s="13"/>
      <c r="R328" s="13"/>
      <c r="S328" s="13"/>
      <c r="T328" s="13"/>
      <c r="U328" s="13"/>
      <c r="V328" s="13"/>
      <c r="W328" s="13"/>
      <c r="X328" s="13"/>
      <c r="Y328" s="13"/>
      <c r="Z328" s="13"/>
      <c r="AA328" s="13"/>
    </row>
    <row r="329" spans="8:27" s="11" customFormat="1" x14ac:dyDescent="0.3">
      <c r="H329" s="13"/>
      <c r="I329" s="13"/>
      <c r="J329" s="13"/>
      <c r="K329" s="13"/>
      <c r="L329" s="13"/>
      <c r="M329" s="13"/>
      <c r="N329" s="13"/>
      <c r="O329" s="13"/>
      <c r="P329" s="13"/>
      <c r="Q329" s="13"/>
      <c r="R329" s="13"/>
      <c r="S329" s="13"/>
      <c r="T329" s="13"/>
      <c r="U329" s="13"/>
      <c r="V329" s="13"/>
      <c r="W329" s="13"/>
      <c r="X329" s="13"/>
      <c r="Y329" s="13"/>
      <c r="Z329" s="13"/>
      <c r="AA329" s="13"/>
    </row>
    <row r="330" spans="8:27" s="11" customFormat="1" x14ac:dyDescent="0.3">
      <c r="H330" s="13"/>
      <c r="I330" s="13"/>
      <c r="J330" s="13"/>
      <c r="K330" s="13"/>
      <c r="L330" s="13"/>
      <c r="M330" s="13"/>
      <c r="N330" s="13"/>
      <c r="O330" s="13"/>
      <c r="P330" s="13"/>
      <c r="Q330" s="13"/>
      <c r="R330" s="13"/>
      <c r="S330" s="13"/>
      <c r="T330" s="13"/>
      <c r="U330" s="13"/>
      <c r="V330" s="13"/>
      <c r="W330" s="13"/>
      <c r="X330" s="13"/>
      <c r="Y330" s="13"/>
      <c r="Z330" s="13"/>
      <c r="AA330" s="13"/>
    </row>
    <row r="331" spans="8:27" s="11" customFormat="1" x14ac:dyDescent="0.3">
      <c r="H331" s="13"/>
      <c r="I331" s="13"/>
      <c r="J331" s="13"/>
      <c r="K331" s="13"/>
      <c r="L331" s="13"/>
      <c r="M331" s="13"/>
      <c r="N331" s="13"/>
      <c r="O331" s="13"/>
      <c r="P331" s="13"/>
      <c r="Q331" s="13"/>
      <c r="R331" s="13"/>
      <c r="S331" s="13"/>
      <c r="T331" s="13"/>
      <c r="U331" s="13"/>
      <c r="V331" s="13"/>
      <c r="W331" s="13"/>
      <c r="X331" s="13"/>
      <c r="Y331" s="13"/>
      <c r="Z331" s="13"/>
      <c r="AA331" s="13"/>
    </row>
    <row r="332" spans="8:27" s="11" customFormat="1" x14ac:dyDescent="0.3">
      <c r="H332" s="13"/>
      <c r="I332" s="13"/>
      <c r="J332" s="13"/>
      <c r="K332" s="13"/>
      <c r="L332" s="13"/>
      <c r="M332" s="13"/>
      <c r="N332" s="13"/>
      <c r="O332" s="13"/>
      <c r="P332" s="13"/>
      <c r="Q332" s="13"/>
      <c r="R332" s="13"/>
      <c r="S332" s="13"/>
      <c r="T332" s="13"/>
      <c r="U332" s="13"/>
      <c r="V332" s="13"/>
      <c r="W332" s="13"/>
      <c r="X332" s="13"/>
      <c r="Y332" s="13"/>
      <c r="Z332" s="13"/>
      <c r="AA332" s="13"/>
    </row>
    <row r="333" spans="8:27" s="11" customFormat="1" x14ac:dyDescent="0.3">
      <c r="H333" s="13"/>
      <c r="I333" s="13"/>
      <c r="J333" s="13"/>
      <c r="K333" s="13"/>
      <c r="L333" s="13"/>
      <c r="M333" s="13"/>
      <c r="N333" s="13"/>
      <c r="O333" s="13"/>
      <c r="P333" s="13"/>
      <c r="Q333" s="13"/>
      <c r="R333" s="13"/>
      <c r="S333" s="13"/>
      <c r="T333" s="13"/>
      <c r="U333" s="13"/>
      <c r="V333" s="13"/>
      <c r="W333" s="13"/>
      <c r="X333" s="13"/>
      <c r="Y333" s="13"/>
      <c r="Z333" s="13"/>
      <c r="AA333" s="13"/>
    </row>
    <row r="334" spans="8:27" s="11" customFormat="1" x14ac:dyDescent="0.3">
      <c r="H334" s="13"/>
      <c r="I334" s="13"/>
      <c r="J334" s="13"/>
      <c r="K334" s="13"/>
      <c r="L334" s="13"/>
      <c r="M334" s="13"/>
      <c r="N334" s="13"/>
      <c r="O334" s="13"/>
      <c r="P334" s="13"/>
      <c r="Q334" s="13"/>
      <c r="R334" s="13"/>
      <c r="S334" s="13"/>
      <c r="T334" s="13"/>
      <c r="U334" s="13"/>
      <c r="V334" s="13"/>
      <c r="W334" s="13"/>
      <c r="X334" s="13"/>
      <c r="Y334" s="13"/>
      <c r="Z334" s="13"/>
      <c r="AA334" s="13"/>
    </row>
    <row r="335" spans="8:27" s="11" customFormat="1" x14ac:dyDescent="0.3">
      <c r="H335" s="13"/>
      <c r="I335" s="13"/>
      <c r="J335" s="13"/>
      <c r="K335" s="13"/>
      <c r="L335" s="13"/>
      <c r="M335" s="13"/>
      <c r="N335" s="13"/>
      <c r="O335" s="13"/>
      <c r="P335" s="13"/>
      <c r="Q335" s="13"/>
      <c r="R335" s="13"/>
      <c r="S335" s="13"/>
      <c r="T335" s="13"/>
      <c r="U335" s="13"/>
      <c r="V335" s="13"/>
      <c r="W335" s="13"/>
      <c r="X335" s="13"/>
      <c r="Y335" s="13"/>
      <c r="Z335" s="13"/>
      <c r="AA335" s="13"/>
    </row>
    <row r="336" spans="8:27" s="11" customFormat="1" x14ac:dyDescent="0.3">
      <c r="H336" s="13"/>
      <c r="I336" s="13"/>
      <c r="J336" s="13"/>
      <c r="K336" s="13"/>
      <c r="L336" s="13"/>
      <c r="M336" s="13"/>
      <c r="N336" s="13"/>
      <c r="O336" s="13"/>
      <c r="P336" s="13"/>
      <c r="Q336" s="13"/>
      <c r="R336" s="13"/>
      <c r="S336" s="13"/>
      <c r="T336" s="13"/>
      <c r="U336" s="13"/>
      <c r="V336" s="13"/>
      <c r="W336" s="13"/>
      <c r="X336" s="13"/>
      <c r="Y336" s="13"/>
      <c r="Z336" s="13"/>
      <c r="AA336" s="13"/>
    </row>
    <row r="337" spans="8:27" s="11" customFormat="1" x14ac:dyDescent="0.3">
      <c r="H337" s="13"/>
      <c r="I337" s="13"/>
      <c r="J337" s="13"/>
      <c r="K337" s="13"/>
      <c r="L337" s="13"/>
      <c r="M337" s="13"/>
      <c r="N337" s="13"/>
      <c r="O337" s="13"/>
      <c r="P337" s="13"/>
      <c r="Q337" s="13"/>
      <c r="R337" s="13"/>
      <c r="S337" s="13"/>
      <c r="T337" s="13"/>
      <c r="U337" s="13"/>
      <c r="V337" s="13"/>
      <c r="W337" s="13"/>
      <c r="X337" s="13"/>
      <c r="Y337" s="13"/>
      <c r="Z337" s="13"/>
      <c r="AA337" s="13"/>
    </row>
    <row r="338" spans="8:27" s="11" customFormat="1" x14ac:dyDescent="0.3">
      <c r="H338" s="13"/>
      <c r="I338" s="13"/>
      <c r="J338" s="13"/>
      <c r="K338" s="13"/>
      <c r="L338" s="13"/>
      <c r="M338" s="13"/>
      <c r="N338" s="13"/>
      <c r="O338" s="13"/>
      <c r="P338" s="13"/>
      <c r="Q338" s="13"/>
      <c r="R338" s="13"/>
      <c r="S338" s="13"/>
      <c r="T338" s="13"/>
      <c r="U338" s="13"/>
      <c r="V338" s="13"/>
      <c r="W338" s="13"/>
      <c r="X338" s="13"/>
      <c r="Y338" s="13"/>
      <c r="Z338" s="13"/>
      <c r="AA338" s="13"/>
    </row>
    <row r="339" spans="8:27" s="11" customFormat="1" x14ac:dyDescent="0.3">
      <c r="H339" s="13"/>
      <c r="I339" s="13"/>
      <c r="J339" s="13"/>
      <c r="K339" s="13"/>
      <c r="L339" s="13"/>
      <c r="M339" s="13"/>
      <c r="N339" s="13"/>
      <c r="O339" s="13"/>
      <c r="P339" s="13"/>
      <c r="Q339" s="13"/>
      <c r="R339" s="13"/>
      <c r="S339" s="13"/>
      <c r="T339" s="13"/>
      <c r="U339" s="13"/>
      <c r="V339" s="13"/>
      <c r="W339" s="13"/>
      <c r="X339" s="13"/>
      <c r="Y339" s="13"/>
      <c r="Z339" s="13"/>
      <c r="AA339" s="13"/>
    </row>
    <row r="340" spans="8:27" s="11" customFormat="1" x14ac:dyDescent="0.3">
      <c r="H340" s="13"/>
      <c r="I340" s="13"/>
      <c r="J340" s="13"/>
      <c r="K340" s="13"/>
      <c r="L340" s="13"/>
      <c r="M340" s="13"/>
      <c r="N340" s="13"/>
      <c r="O340" s="13"/>
      <c r="P340" s="13"/>
      <c r="Q340" s="13"/>
      <c r="R340" s="13"/>
      <c r="S340" s="13"/>
      <c r="T340" s="13"/>
      <c r="U340" s="13"/>
      <c r="V340" s="13"/>
      <c r="W340" s="13"/>
      <c r="X340" s="13"/>
      <c r="Y340" s="13"/>
      <c r="Z340" s="13"/>
      <c r="AA340" s="13"/>
    </row>
    <row r="341" spans="8:27" s="11" customFormat="1" x14ac:dyDescent="0.3">
      <c r="H341" s="13"/>
      <c r="I341" s="13"/>
      <c r="J341" s="13"/>
      <c r="K341" s="13"/>
      <c r="L341" s="13"/>
      <c r="M341" s="13"/>
      <c r="N341" s="13"/>
      <c r="O341" s="13"/>
      <c r="P341" s="13"/>
      <c r="Q341" s="13"/>
      <c r="R341" s="13"/>
      <c r="S341" s="13"/>
      <c r="T341" s="13"/>
      <c r="U341" s="13"/>
      <c r="V341" s="13"/>
      <c r="W341" s="13"/>
      <c r="X341" s="13"/>
      <c r="Y341" s="13"/>
      <c r="Z341" s="13"/>
      <c r="AA341" s="13"/>
    </row>
    <row r="342" spans="8:27" s="11" customFormat="1" x14ac:dyDescent="0.3">
      <c r="H342" s="13"/>
      <c r="I342" s="13"/>
      <c r="J342" s="13"/>
      <c r="K342" s="13"/>
      <c r="L342" s="13"/>
      <c r="M342" s="13"/>
      <c r="N342" s="13"/>
      <c r="O342" s="13"/>
      <c r="P342" s="13"/>
      <c r="Q342" s="13"/>
      <c r="R342" s="13"/>
      <c r="S342" s="13"/>
      <c r="T342" s="13"/>
      <c r="U342" s="13"/>
      <c r="V342" s="13"/>
      <c r="W342" s="13"/>
      <c r="X342" s="13"/>
      <c r="Y342" s="13"/>
      <c r="Z342" s="13"/>
      <c r="AA342" s="13"/>
    </row>
    <row r="343" spans="8:27" s="11" customFormat="1" x14ac:dyDescent="0.3">
      <c r="H343" s="13"/>
      <c r="I343" s="13"/>
      <c r="J343" s="13"/>
      <c r="K343" s="13"/>
      <c r="L343" s="13"/>
      <c r="M343" s="13"/>
      <c r="N343" s="13"/>
      <c r="O343" s="13"/>
      <c r="P343" s="13"/>
      <c r="Q343" s="13"/>
      <c r="R343" s="13"/>
      <c r="S343" s="13"/>
      <c r="T343" s="13"/>
      <c r="U343" s="13"/>
      <c r="V343" s="13"/>
      <c r="W343" s="13"/>
      <c r="X343" s="13"/>
      <c r="Y343" s="13"/>
      <c r="Z343" s="13"/>
      <c r="AA343" s="13"/>
    </row>
    <row r="344" spans="8:27" s="11" customFormat="1" x14ac:dyDescent="0.3">
      <c r="H344" s="13"/>
      <c r="I344" s="13"/>
      <c r="J344" s="13"/>
      <c r="K344" s="13"/>
      <c r="L344" s="13"/>
      <c r="M344" s="13"/>
      <c r="N344" s="13"/>
      <c r="O344" s="13"/>
      <c r="P344" s="13"/>
      <c r="Q344" s="13"/>
      <c r="R344" s="13"/>
      <c r="S344" s="13"/>
      <c r="T344" s="13"/>
      <c r="U344" s="13"/>
      <c r="V344" s="13"/>
      <c r="W344" s="13"/>
      <c r="X344" s="13"/>
      <c r="Y344" s="13"/>
      <c r="Z344" s="13"/>
      <c r="AA344" s="13"/>
    </row>
    <row r="345" spans="8:27" s="11" customFormat="1" x14ac:dyDescent="0.3">
      <c r="H345" s="13"/>
      <c r="I345" s="13"/>
      <c r="J345" s="13"/>
      <c r="K345" s="13"/>
      <c r="L345" s="13"/>
      <c r="M345" s="13"/>
      <c r="N345" s="13"/>
      <c r="O345" s="13"/>
      <c r="P345" s="13"/>
      <c r="Q345" s="13"/>
      <c r="R345" s="13"/>
      <c r="S345" s="13"/>
      <c r="T345" s="13"/>
      <c r="U345" s="13"/>
      <c r="V345" s="13"/>
      <c r="W345" s="13"/>
      <c r="X345" s="13"/>
      <c r="Y345" s="13"/>
      <c r="Z345" s="13"/>
      <c r="AA345" s="13"/>
    </row>
    <row r="346" spans="8:27" s="11" customFormat="1" x14ac:dyDescent="0.3">
      <c r="H346" s="13"/>
      <c r="I346" s="13"/>
      <c r="J346" s="13"/>
      <c r="K346" s="13"/>
      <c r="L346" s="13"/>
      <c r="M346" s="13"/>
      <c r="N346" s="13"/>
      <c r="O346" s="13"/>
      <c r="P346" s="13"/>
      <c r="Q346" s="13"/>
      <c r="R346" s="13"/>
      <c r="S346" s="13"/>
      <c r="T346" s="13"/>
      <c r="U346" s="13"/>
      <c r="V346" s="13"/>
      <c r="W346" s="13"/>
      <c r="X346" s="13"/>
      <c r="Y346" s="13"/>
      <c r="Z346" s="13"/>
      <c r="AA346" s="13"/>
    </row>
    <row r="347" spans="8:27" s="11" customFormat="1" x14ac:dyDescent="0.3">
      <c r="H347" s="13"/>
      <c r="I347" s="13"/>
      <c r="J347" s="13"/>
      <c r="K347" s="13"/>
      <c r="L347" s="13"/>
      <c r="M347" s="13"/>
      <c r="N347" s="13"/>
      <c r="O347" s="13"/>
      <c r="P347" s="13"/>
      <c r="Q347" s="13"/>
      <c r="R347" s="13"/>
      <c r="S347" s="13"/>
      <c r="T347" s="13"/>
      <c r="U347" s="13"/>
      <c r="V347" s="13"/>
      <c r="W347" s="13"/>
      <c r="X347" s="13"/>
      <c r="Y347" s="13"/>
      <c r="Z347" s="13"/>
      <c r="AA347" s="13"/>
    </row>
    <row r="348" spans="8:27" s="11" customFormat="1" x14ac:dyDescent="0.3">
      <c r="H348" s="13"/>
      <c r="I348" s="13"/>
      <c r="J348" s="13"/>
      <c r="K348" s="13"/>
      <c r="L348" s="13"/>
      <c r="M348" s="13"/>
      <c r="N348" s="13"/>
      <c r="O348" s="13"/>
      <c r="P348" s="13"/>
      <c r="Q348" s="13"/>
      <c r="R348" s="13"/>
      <c r="S348" s="13"/>
      <c r="T348" s="13"/>
      <c r="U348" s="13"/>
      <c r="V348" s="13"/>
      <c r="W348" s="13"/>
      <c r="X348" s="13"/>
      <c r="Y348" s="13"/>
      <c r="Z348" s="13"/>
      <c r="AA348" s="13"/>
    </row>
    <row r="349" spans="8:27" s="11" customFormat="1" x14ac:dyDescent="0.3">
      <c r="H349" s="13"/>
      <c r="I349" s="13"/>
      <c r="J349" s="13"/>
      <c r="K349" s="13"/>
      <c r="L349" s="13"/>
      <c r="M349" s="13"/>
      <c r="N349" s="13"/>
      <c r="O349" s="13"/>
      <c r="P349" s="13"/>
      <c r="Q349" s="13"/>
      <c r="R349" s="13"/>
      <c r="S349" s="13"/>
      <c r="T349" s="13"/>
      <c r="U349" s="13"/>
      <c r="V349" s="13"/>
      <c r="W349" s="13"/>
      <c r="X349" s="13"/>
      <c r="Y349" s="13"/>
      <c r="Z349" s="13"/>
      <c r="AA349" s="13"/>
    </row>
    <row r="350" spans="8:27" s="11" customFormat="1" x14ac:dyDescent="0.3">
      <c r="H350" s="13"/>
      <c r="I350" s="13"/>
      <c r="J350" s="13"/>
      <c r="K350" s="13"/>
      <c r="L350" s="13"/>
      <c r="M350" s="13"/>
      <c r="N350" s="13"/>
      <c r="O350" s="13"/>
      <c r="P350" s="13"/>
      <c r="Q350" s="13"/>
      <c r="R350" s="13"/>
      <c r="S350" s="13"/>
      <c r="T350" s="13"/>
      <c r="U350" s="13"/>
      <c r="V350" s="13"/>
      <c r="W350" s="13"/>
      <c r="X350" s="13"/>
      <c r="Y350" s="13"/>
      <c r="Z350" s="13"/>
      <c r="AA350" s="13"/>
    </row>
    <row r="351" spans="8:27" s="11" customFormat="1" x14ac:dyDescent="0.3">
      <c r="H351" s="13"/>
      <c r="I351" s="13"/>
      <c r="J351" s="13"/>
      <c r="K351" s="13"/>
      <c r="L351" s="13"/>
      <c r="M351" s="13"/>
      <c r="N351" s="13"/>
      <c r="O351" s="13"/>
      <c r="P351" s="13"/>
      <c r="Q351" s="13"/>
      <c r="R351" s="13"/>
      <c r="S351" s="13"/>
      <c r="T351" s="13"/>
      <c r="U351" s="13"/>
      <c r="V351" s="13"/>
      <c r="W351" s="13"/>
      <c r="X351" s="13"/>
      <c r="Y351" s="13"/>
      <c r="Z351" s="13"/>
      <c r="AA351" s="13"/>
    </row>
    <row r="352" spans="8:27" s="11" customFormat="1" x14ac:dyDescent="0.3">
      <c r="H352" s="13"/>
      <c r="I352" s="13"/>
      <c r="J352" s="13"/>
      <c r="K352" s="13"/>
      <c r="L352" s="13"/>
      <c r="M352" s="13"/>
      <c r="N352" s="13"/>
      <c r="O352" s="13"/>
      <c r="P352" s="13"/>
      <c r="Q352" s="13"/>
      <c r="R352" s="13"/>
      <c r="S352" s="13"/>
      <c r="T352" s="13"/>
      <c r="U352" s="13"/>
      <c r="V352" s="13"/>
      <c r="W352" s="13"/>
      <c r="X352" s="13"/>
      <c r="Y352" s="13"/>
      <c r="Z352" s="13"/>
      <c r="AA352" s="13"/>
    </row>
    <row r="353" spans="8:27" s="11" customFormat="1" x14ac:dyDescent="0.3">
      <c r="H353" s="13"/>
      <c r="I353" s="13"/>
      <c r="J353" s="13"/>
      <c r="K353" s="13"/>
      <c r="L353" s="13"/>
      <c r="M353" s="13"/>
      <c r="N353" s="13"/>
      <c r="O353" s="13"/>
      <c r="P353" s="13"/>
      <c r="Q353" s="13"/>
      <c r="R353" s="13"/>
      <c r="S353" s="13"/>
      <c r="T353" s="13"/>
      <c r="U353" s="13"/>
      <c r="V353" s="13"/>
      <c r="W353" s="13"/>
      <c r="X353" s="13"/>
      <c r="Y353" s="13"/>
      <c r="Z353" s="13"/>
      <c r="AA353" s="13"/>
    </row>
    <row r="354" spans="8:27" s="11" customFormat="1" x14ac:dyDescent="0.3">
      <c r="H354" s="13"/>
      <c r="I354" s="13"/>
      <c r="J354" s="13"/>
      <c r="K354" s="13"/>
      <c r="L354" s="13"/>
      <c r="M354" s="13"/>
      <c r="N354" s="13"/>
      <c r="O354" s="13"/>
      <c r="P354" s="13"/>
      <c r="Q354" s="13"/>
      <c r="R354" s="13"/>
      <c r="S354" s="13"/>
      <c r="T354" s="13"/>
      <c r="U354" s="13"/>
      <c r="V354" s="13"/>
      <c r="W354" s="13"/>
      <c r="X354" s="13"/>
      <c r="Y354" s="13"/>
      <c r="Z354" s="13"/>
      <c r="AA354" s="13"/>
    </row>
    <row r="355" spans="8:27" s="11" customFormat="1" x14ac:dyDescent="0.3">
      <c r="H355" s="13"/>
      <c r="I355" s="13"/>
      <c r="J355" s="13"/>
      <c r="K355" s="13"/>
      <c r="L355" s="13"/>
      <c r="M355" s="13"/>
      <c r="N355" s="13"/>
      <c r="O355" s="13"/>
      <c r="P355" s="13"/>
      <c r="Q355" s="13"/>
      <c r="R355" s="13"/>
      <c r="S355" s="13"/>
      <c r="T355" s="13"/>
      <c r="U355" s="13"/>
      <c r="V355" s="13"/>
      <c r="W355" s="13"/>
      <c r="X355" s="13"/>
      <c r="Y355" s="13"/>
      <c r="Z355" s="13"/>
      <c r="AA355" s="13"/>
    </row>
    <row r="356" spans="8:27" s="11" customFormat="1" x14ac:dyDescent="0.3">
      <c r="H356" s="13"/>
      <c r="I356" s="13"/>
      <c r="J356" s="13"/>
      <c r="K356" s="13"/>
      <c r="L356" s="13"/>
      <c r="M356" s="13"/>
      <c r="N356" s="13"/>
      <c r="O356" s="13"/>
      <c r="P356" s="13"/>
      <c r="Q356" s="13"/>
      <c r="R356" s="13"/>
      <c r="S356" s="13"/>
      <c r="T356" s="13"/>
      <c r="U356" s="13"/>
      <c r="V356" s="13"/>
      <c r="W356" s="13"/>
      <c r="X356" s="13"/>
      <c r="Y356" s="13"/>
      <c r="Z356" s="13"/>
      <c r="AA356" s="13"/>
    </row>
    <row r="357" spans="8:27" s="11" customFormat="1" x14ac:dyDescent="0.3">
      <c r="H357" s="13"/>
      <c r="I357" s="13"/>
      <c r="J357" s="13"/>
      <c r="K357" s="13"/>
      <c r="L357" s="13"/>
      <c r="M357" s="13"/>
      <c r="N357" s="13"/>
      <c r="O357" s="13"/>
      <c r="P357" s="13"/>
      <c r="Q357" s="13"/>
      <c r="R357" s="13"/>
      <c r="S357" s="13"/>
      <c r="T357" s="13"/>
      <c r="U357" s="13"/>
      <c r="V357" s="13"/>
      <c r="W357" s="13"/>
      <c r="X357" s="13"/>
      <c r="Y357" s="13"/>
      <c r="Z357" s="13"/>
      <c r="AA357" s="13"/>
    </row>
    <row r="358" spans="8:27" s="11" customFormat="1" x14ac:dyDescent="0.3">
      <c r="H358" s="13"/>
      <c r="I358" s="13"/>
      <c r="J358" s="13"/>
      <c r="K358" s="13"/>
      <c r="L358" s="13"/>
      <c r="M358" s="13"/>
      <c r="N358" s="13"/>
      <c r="O358" s="13"/>
      <c r="P358" s="13"/>
      <c r="Q358" s="13"/>
      <c r="R358" s="13"/>
      <c r="S358" s="13"/>
      <c r="T358" s="13"/>
      <c r="U358" s="13"/>
      <c r="V358" s="13"/>
      <c r="W358" s="13"/>
      <c r="X358" s="13"/>
      <c r="Y358" s="13"/>
      <c r="Z358" s="13"/>
      <c r="AA358" s="13"/>
    </row>
    <row r="359" spans="8:27" s="11" customFormat="1" x14ac:dyDescent="0.3">
      <c r="H359" s="13"/>
      <c r="I359" s="13"/>
      <c r="J359" s="13"/>
      <c r="K359" s="13"/>
      <c r="L359" s="13"/>
      <c r="M359" s="13"/>
      <c r="N359" s="13"/>
      <c r="O359" s="13"/>
      <c r="P359" s="13"/>
      <c r="Q359" s="13"/>
      <c r="R359" s="13"/>
      <c r="S359" s="13"/>
      <c r="T359" s="13"/>
      <c r="U359" s="13"/>
      <c r="V359" s="13"/>
      <c r="W359" s="13"/>
      <c r="X359" s="13"/>
      <c r="Y359" s="13"/>
      <c r="Z359" s="13"/>
      <c r="AA359" s="13"/>
    </row>
    <row r="360" spans="8:27" s="11" customFormat="1" x14ac:dyDescent="0.3">
      <c r="H360" s="13"/>
      <c r="I360" s="13"/>
      <c r="J360" s="13"/>
      <c r="K360" s="13"/>
      <c r="L360" s="13"/>
      <c r="M360" s="13"/>
      <c r="N360" s="13"/>
      <c r="O360" s="13"/>
      <c r="P360" s="13"/>
      <c r="Q360" s="13"/>
      <c r="R360" s="13"/>
      <c r="S360" s="13"/>
      <c r="T360" s="13"/>
      <c r="U360" s="13"/>
      <c r="V360" s="13"/>
      <c r="W360" s="13"/>
      <c r="X360" s="13"/>
      <c r="Y360" s="13"/>
      <c r="Z360" s="13"/>
      <c r="AA360" s="13"/>
    </row>
    <row r="361" spans="8:27" s="11" customFormat="1" x14ac:dyDescent="0.3">
      <c r="H361" s="13"/>
      <c r="I361" s="13"/>
      <c r="J361" s="13"/>
      <c r="K361" s="13"/>
      <c r="L361" s="13"/>
      <c r="M361" s="13"/>
      <c r="N361" s="13"/>
      <c r="O361" s="13"/>
      <c r="P361" s="13"/>
      <c r="Q361" s="13"/>
      <c r="R361" s="13"/>
      <c r="S361" s="13"/>
      <c r="T361" s="13"/>
      <c r="U361" s="13"/>
      <c r="V361" s="13"/>
      <c r="W361" s="13"/>
      <c r="X361" s="13"/>
      <c r="Y361" s="13"/>
      <c r="Z361" s="13"/>
      <c r="AA361" s="13"/>
    </row>
    <row r="362" spans="8:27" s="11" customFormat="1" x14ac:dyDescent="0.3">
      <c r="H362" s="13"/>
      <c r="I362" s="13"/>
      <c r="J362" s="13"/>
      <c r="K362" s="13"/>
      <c r="L362" s="13"/>
      <c r="M362" s="13"/>
      <c r="N362" s="13"/>
      <c r="O362" s="13"/>
      <c r="P362" s="13"/>
      <c r="Q362" s="13"/>
      <c r="R362" s="13"/>
      <c r="S362" s="13"/>
      <c r="T362" s="13"/>
      <c r="U362" s="13"/>
      <c r="V362" s="13"/>
      <c r="W362" s="13"/>
      <c r="X362" s="13"/>
      <c r="Y362" s="13"/>
      <c r="Z362" s="13"/>
      <c r="AA362" s="13"/>
    </row>
    <row r="363" spans="8:27" s="11" customFormat="1" x14ac:dyDescent="0.3">
      <c r="H363" s="13"/>
      <c r="I363" s="13"/>
      <c r="J363" s="13"/>
      <c r="K363" s="13"/>
      <c r="L363" s="13"/>
      <c r="M363" s="13"/>
      <c r="N363" s="13"/>
      <c r="O363" s="13"/>
      <c r="P363" s="13"/>
      <c r="Q363" s="13"/>
      <c r="R363" s="13"/>
      <c r="S363" s="13"/>
      <c r="T363" s="13"/>
      <c r="U363" s="13"/>
      <c r="V363" s="13"/>
      <c r="W363" s="13"/>
      <c r="X363" s="13"/>
      <c r="Y363" s="13"/>
      <c r="Z363" s="13"/>
      <c r="AA363" s="13"/>
    </row>
    <row r="364" spans="8:27" s="11" customFormat="1" x14ac:dyDescent="0.3">
      <c r="H364" s="13"/>
      <c r="I364" s="13"/>
      <c r="J364" s="13"/>
      <c r="K364" s="13"/>
      <c r="L364" s="13"/>
      <c r="M364" s="13"/>
      <c r="N364" s="13"/>
      <c r="O364" s="13"/>
      <c r="P364" s="13"/>
      <c r="Q364" s="13"/>
      <c r="R364" s="13"/>
      <c r="S364" s="13"/>
      <c r="T364" s="13"/>
      <c r="U364" s="13"/>
      <c r="V364" s="13"/>
      <c r="W364" s="13"/>
      <c r="X364" s="13"/>
      <c r="Y364" s="13"/>
      <c r="Z364" s="13"/>
      <c r="AA364" s="13"/>
    </row>
    <row r="365" spans="8:27" s="11" customFormat="1" x14ac:dyDescent="0.3">
      <c r="H365" s="13"/>
      <c r="I365" s="13"/>
      <c r="J365" s="13"/>
      <c r="K365" s="13"/>
      <c r="L365" s="13"/>
      <c r="M365" s="13"/>
      <c r="N365" s="13"/>
      <c r="O365" s="13"/>
      <c r="P365" s="13"/>
      <c r="Q365" s="13"/>
      <c r="R365" s="13"/>
      <c r="S365" s="13"/>
      <c r="T365" s="13"/>
      <c r="U365" s="13"/>
      <c r="V365" s="13"/>
      <c r="W365" s="13"/>
      <c r="X365" s="13"/>
      <c r="Y365" s="13"/>
      <c r="Z365" s="13"/>
      <c r="AA365" s="13"/>
    </row>
    <row r="366" spans="8:27" s="11" customFormat="1" x14ac:dyDescent="0.3">
      <c r="H366" s="13"/>
      <c r="I366" s="13"/>
      <c r="J366" s="13"/>
      <c r="K366" s="13"/>
      <c r="L366" s="13"/>
      <c r="M366" s="13"/>
      <c r="N366" s="13"/>
      <c r="O366" s="13"/>
      <c r="P366" s="13"/>
      <c r="Q366" s="13"/>
      <c r="R366" s="13"/>
      <c r="S366" s="13"/>
      <c r="T366" s="13"/>
      <c r="U366" s="13"/>
      <c r="V366" s="13"/>
      <c r="W366" s="13"/>
      <c r="X366" s="13"/>
      <c r="Y366" s="13"/>
      <c r="Z366" s="13"/>
      <c r="AA366" s="13"/>
    </row>
    <row r="367" spans="8:27" s="11" customFormat="1" x14ac:dyDescent="0.3">
      <c r="H367" s="13"/>
      <c r="I367" s="13"/>
      <c r="J367" s="13"/>
      <c r="K367" s="13"/>
      <c r="L367" s="13"/>
      <c r="M367" s="13"/>
      <c r="N367" s="13"/>
      <c r="O367" s="13"/>
      <c r="P367" s="13"/>
      <c r="Q367" s="13"/>
      <c r="R367" s="13"/>
      <c r="S367" s="13"/>
      <c r="T367" s="13"/>
      <c r="U367" s="13"/>
      <c r="V367" s="13"/>
      <c r="W367" s="13"/>
      <c r="X367" s="13"/>
      <c r="Y367" s="13"/>
      <c r="Z367" s="13"/>
      <c r="AA367" s="13"/>
    </row>
    <row r="368" spans="8:27" s="11" customFormat="1" x14ac:dyDescent="0.3">
      <c r="H368" s="13"/>
      <c r="I368" s="13"/>
      <c r="J368" s="13"/>
      <c r="K368" s="13"/>
      <c r="L368" s="13"/>
      <c r="M368" s="13"/>
      <c r="N368" s="13"/>
      <c r="O368" s="13"/>
      <c r="P368" s="13"/>
      <c r="Q368" s="13"/>
      <c r="R368" s="13"/>
      <c r="S368" s="13"/>
      <c r="T368" s="13"/>
      <c r="U368" s="13"/>
      <c r="V368" s="13"/>
      <c r="W368" s="13"/>
      <c r="X368" s="13"/>
      <c r="Y368" s="13"/>
      <c r="Z368" s="13"/>
      <c r="AA368" s="13"/>
    </row>
    <row r="369" spans="8:27" s="11" customFormat="1" x14ac:dyDescent="0.3">
      <c r="H369" s="13"/>
      <c r="I369" s="13"/>
      <c r="J369" s="13"/>
      <c r="K369" s="13"/>
      <c r="L369" s="13"/>
      <c r="M369" s="13"/>
      <c r="N369" s="13"/>
      <c r="O369" s="13"/>
      <c r="P369" s="13"/>
      <c r="Q369" s="13"/>
      <c r="R369" s="13"/>
      <c r="S369" s="13"/>
      <c r="T369" s="13"/>
      <c r="U369" s="13"/>
      <c r="V369" s="13"/>
      <c r="W369" s="13"/>
      <c r="X369" s="13"/>
      <c r="Y369" s="13"/>
      <c r="Z369" s="13"/>
      <c r="AA369" s="13"/>
    </row>
    <row r="370" spans="8:27" s="11" customFormat="1" x14ac:dyDescent="0.3">
      <c r="H370" s="13"/>
      <c r="I370" s="13"/>
      <c r="J370" s="13"/>
      <c r="K370" s="13"/>
      <c r="L370" s="13"/>
      <c r="M370" s="13"/>
      <c r="N370" s="13"/>
      <c r="O370" s="13"/>
      <c r="P370" s="13"/>
      <c r="Q370" s="13"/>
      <c r="R370" s="13"/>
      <c r="S370" s="13"/>
      <c r="T370" s="13"/>
      <c r="U370" s="13"/>
      <c r="V370" s="13"/>
      <c r="W370" s="13"/>
      <c r="X370" s="13"/>
      <c r="Y370" s="13"/>
      <c r="Z370" s="13"/>
      <c r="AA370" s="13"/>
    </row>
    <row r="371" spans="8:27" s="11" customFormat="1" x14ac:dyDescent="0.3">
      <c r="H371" s="13"/>
      <c r="I371" s="13"/>
      <c r="J371" s="13"/>
      <c r="K371" s="13"/>
      <c r="L371" s="13"/>
      <c r="M371" s="13"/>
      <c r="N371" s="13"/>
      <c r="O371" s="13"/>
      <c r="P371" s="13"/>
      <c r="Q371" s="13"/>
      <c r="R371" s="13"/>
      <c r="S371" s="13"/>
      <c r="T371" s="13"/>
      <c r="U371" s="13"/>
      <c r="V371" s="13"/>
      <c r="W371" s="13"/>
      <c r="X371" s="13"/>
      <c r="Y371" s="13"/>
      <c r="Z371" s="13"/>
      <c r="AA371" s="13"/>
    </row>
    <row r="372" spans="8:27" s="11" customFormat="1" x14ac:dyDescent="0.3">
      <c r="H372" s="13"/>
      <c r="I372" s="13"/>
      <c r="J372" s="13"/>
      <c r="K372" s="13"/>
      <c r="L372" s="13"/>
      <c r="M372" s="13"/>
      <c r="N372" s="13"/>
      <c r="O372" s="13"/>
      <c r="P372" s="13"/>
      <c r="Q372" s="13"/>
      <c r="R372" s="13"/>
      <c r="S372" s="13"/>
      <c r="T372" s="13"/>
      <c r="U372" s="13"/>
      <c r="V372" s="13"/>
      <c r="W372" s="13"/>
      <c r="X372" s="13"/>
      <c r="Y372" s="13"/>
      <c r="Z372" s="13"/>
      <c r="AA372" s="13"/>
    </row>
    <row r="373" spans="8:27" s="11" customFormat="1" x14ac:dyDescent="0.3">
      <c r="H373" s="13"/>
      <c r="I373" s="13"/>
      <c r="J373" s="13"/>
      <c r="K373" s="13"/>
      <c r="L373" s="13"/>
      <c r="M373" s="13"/>
      <c r="N373" s="13"/>
      <c r="O373" s="13"/>
      <c r="P373" s="13"/>
      <c r="Q373" s="13"/>
      <c r="R373" s="13"/>
      <c r="S373" s="13"/>
      <c r="T373" s="13"/>
      <c r="U373" s="13"/>
      <c r="V373" s="13"/>
      <c r="W373" s="13"/>
      <c r="X373" s="13"/>
      <c r="Y373" s="13"/>
      <c r="Z373" s="13"/>
      <c r="AA373" s="13"/>
    </row>
    <row r="374" spans="8:27" s="11" customFormat="1" x14ac:dyDescent="0.3">
      <c r="H374" s="13"/>
      <c r="I374" s="13"/>
      <c r="J374" s="13"/>
      <c r="K374" s="13"/>
      <c r="L374" s="13"/>
      <c r="M374" s="13"/>
      <c r="N374" s="13"/>
      <c r="O374" s="13"/>
      <c r="P374" s="13"/>
      <c r="Q374" s="13"/>
      <c r="R374" s="13"/>
      <c r="S374" s="13"/>
      <c r="T374" s="13"/>
      <c r="U374" s="13"/>
      <c r="V374" s="13"/>
      <c r="W374" s="13"/>
      <c r="X374" s="13"/>
      <c r="Y374" s="13"/>
      <c r="Z374" s="13"/>
      <c r="AA374" s="13"/>
    </row>
    <row r="375" spans="8:27" s="11" customFormat="1" x14ac:dyDescent="0.3">
      <c r="H375" s="13"/>
      <c r="I375" s="13"/>
      <c r="J375" s="13"/>
      <c r="K375" s="13"/>
      <c r="L375" s="13"/>
      <c r="M375" s="13"/>
      <c r="N375" s="13"/>
      <c r="O375" s="13"/>
      <c r="P375" s="13"/>
      <c r="Q375" s="13"/>
      <c r="R375" s="13"/>
      <c r="S375" s="13"/>
      <c r="T375" s="13"/>
      <c r="U375" s="13"/>
      <c r="V375" s="13"/>
      <c r="W375" s="13"/>
      <c r="X375" s="13"/>
      <c r="Y375" s="13"/>
      <c r="Z375" s="13"/>
      <c r="AA375" s="13"/>
    </row>
    <row r="376" spans="8:27" s="11" customFormat="1" x14ac:dyDescent="0.3">
      <c r="H376" s="13"/>
      <c r="I376" s="13"/>
      <c r="J376" s="13"/>
      <c r="K376" s="13"/>
      <c r="L376" s="13"/>
      <c r="M376" s="13"/>
      <c r="N376" s="13"/>
      <c r="O376" s="13"/>
      <c r="P376" s="13"/>
      <c r="Q376" s="13"/>
      <c r="R376" s="13"/>
      <c r="S376" s="13"/>
      <c r="T376" s="13"/>
      <c r="U376" s="13"/>
      <c r="V376" s="13"/>
      <c r="W376" s="13"/>
      <c r="X376" s="13"/>
      <c r="Y376" s="13"/>
      <c r="Z376" s="13"/>
      <c r="AA376" s="13"/>
    </row>
    <row r="377" spans="8:27" s="11" customFormat="1" x14ac:dyDescent="0.3">
      <c r="H377" s="13"/>
      <c r="I377" s="13"/>
      <c r="J377" s="13"/>
      <c r="K377" s="13"/>
      <c r="L377" s="13"/>
      <c r="M377" s="13"/>
      <c r="N377" s="13"/>
      <c r="O377" s="13"/>
      <c r="P377" s="13"/>
      <c r="Q377" s="13"/>
      <c r="R377" s="13"/>
      <c r="S377" s="13"/>
      <c r="T377" s="13"/>
      <c r="U377" s="13"/>
      <c r="V377" s="13"/>
      <c r="W377" s="13"/>
      <c r="X377" s="13"/>
      <c r="Y377" s="13"/>
      <c r="Z377" s="13"/>
      <c r="AA377" s="13"/>
    </row>
    <row r="378" spans="8:27" s="11" customFormat="1" x14ac:dyDescent="0.3">
      <c r="H378" s="13"/>
      <c r="I378" s="13"/>
      <c r="J378" s="13"/>
      <c r="K378" s="13"/>
      <c r="L378" s="13"/>
      <c r="M378" s="13"/>
      <c r="N378" s="13"/>
      <c r="O378" s="13"/>
      <c r="P378" s="13"/>
      <c r="Q378" s="13"/>
      <c r="R378" s="13"/>
      <c r="S378" s="13"/>
      <c r="T378" s="13"/>
      <c r="U378" s="13"/>
      <c r="V378" s="13"/>
      <c r="W378" s="13"/>
      <c r="X378" s="13"/>
      <c r="Y378" s="13"/>
      <c r="Z378" s="13"/>
      <c r="AA378" s="13"/>
    </row>
    <row r="379" spans="8:27" s="11" customFormat="1" x14ac:dyDescent="0.3">
      <c r="H379" s="13"/>
      <c r="I379" s="13"/>
      <c r="J379" s="13"/>
      <c r="K379" s="13"/>
      <c r="L379" s="13"/>
      <c r="M379" s="13"/>
      <c r="N379" s="13"/>
      <c r="O379" s="13"/>
      <c r="P379" s="13"/>
      <c r="Q379" s="13"/>
      <c r="R379" s="13"/>
      <c r="S379" s="13"/>
      <c r="T379" s="13"/>
      <c r="U379" s="13"/>
      <c r="V379" s="13"/>
      <c r="W379" s="13"/>
      <c r="X379" s="13"/>
      <c r="Y379" s="13"/>
      <c r="Z379" s="13"/>
      <c r="AA379" s="13"/>
    </row>
    <row r="380" spans="8:27" s="11" customFormat="1" x14ac:dyDescent="0.3">
      <c r="H380" s="13"/>
      <c r="I380" s="13"/>
      <c r="J380" s="13"/>
      <c r="K380" s="13"/>
      <c r="L380" s="13"/>
      <c r="M380" s="13"/>
      <c r="N380" s="13"/>
      <c r="O380" s="13"/>
      <c r="P380" s="13"/>
      <c r="Q380" s="13"/>
      <c r="R380" s="13"/>
      <c r="S380" s="13"/>
      <c r="T380" s="13"/>
      <c r="U380" s="13"/>
      <c r="V380" s="13"/>
      <c r="W380" s="13"/>
      <c r="X380" s="13"/>
      <c r="Y380" s="13"/>
      <c r="Z380" s="13"/>
      <c r="AA380" s="13"/>
    </row>
    <row r="381" spans="8:27" s="11" customFormat="1" x14ac:dyDescent="0.3">
      <c r="H381" s="13"/>
      <c r="I381" s="13"/>
      <c r="J381" s="13"/>
      <c r="K381" s="13"/>
      <c r="L381" s="13"/>
      <c r="M381" s="13"/>
      <c r="N381" s="13"/>
      <c r="O381" s="13"/>
      <c r="P381" s="13"/>
      <c r="Q381" s="13"/>
      <c r="R381" s="13"/>
      <c r="S381" s="13"/>
      <c r="T381" s="13"/>
      <c r="U381" s="13"/>
      <c r="V381" s="13"/>
      <c r="W381" s="13"/>
      <c r="X381" s="13"/>
      <c r="Y381" s="13"/>
      <c r="Z381" s="13"/>
      <c r="AA381" s="13"/>
    </row>
    <row r="382" spans="8:27" s="11" customFormat="1" x14ac:dyDescent="0.3">
      <c r="H382" s="13"/>
      <c r="I382" s="13"/>
      <c r="J382" s="13"/>
      <c r="K382" s="13"/>
      <c r="L382" s="13"/>
      <c r="M382" s="13"/>
      <c r="N382" s="13"/>
      <c r="O382" s="13"/>
      <c r="P382" s="13"/>
      <c r="Q382" s="13"/>
      <c r="R382" s="13"/>
      <c r="S382" s="13"/>
      <c r="T382" s="13"/>
      <c r="U382" s="13"/>
      <c r="V382" s="13"/>
      <c r="W382" s="13"/>
      <c r="X382" s="13"/>
      <c r="Y382" s="13"/>
      <c r="Z382" s="13"/>
      <c r="AA382" s="13"/>
    </row>
    <row r="383" spans="8:27" s="11" customFormat="1" x14ac:dyDescent="0.3">
      <c r="H383" s="13"/>
      <c r="I383" s="13"/>
      <c r="J383" s="13"/>
      <c r="K383" s="13"/>
      <c r="L383" s="13"/>
      <c r="M383" s="13"/>
      <c r="N383" s="13"/>
      <c r="O383" s="13"/>
      <c r="P383" s="13"/>
      <c r="Q383" s="13"/>
      <c r="R383" s="13"/>
      <c r="S383" s="13"/>
      <c r="T383" s="13"/>
      <c r="U383" s="13"/>
      <c r="V383" s="13"/>
      <c r="W383" s="13"/>
      <c r="X383" s="13"/>
      <c r="Y383" s="13"/>
      <c r="Z383" s="13"/>
      <c r="AA383" s="13"/>
    </row>
    <row r="384" spans="8:27" s="11" customFormat="1" x14ac:dyDescent="0.3">
      <c r="H384" s="13"/>
      <c r="I384" s="13"/>
      <c r="J384" s="13"/>
      <c r="K384" s="13"/>
      <c r="L384" s="13"/>
      <c r="M384" s="13"/>
      <c r="N384" s="13"/>
      <c r="O384" s="13"/>
      <c r="P384" s="13"/>
      <c r="Q384" s="13"/>
      <c r="R384" s="13"/>
      <c r="S384" s="13"/>
      <c r="T384" s="13"/>
      <c r="U384" s="13"/>
      <c r="V384" s="13"/>
      <c r="W384" s="13"/>
      <c r="X384" s="13"/>
      <c r="Y384" s="13"/>
      <c r="Z384" s="13"/>
      <c r="AA384" s="13"/>
    </row>
    <row r="385" spans="8:27" s="11" customFormat="1" x14ac:dyDescent="0.3">
      <c r="H385" s="13"/>
      <c r="I385" s="13"/>
      <c r="J385" s="13"/>
      <c r="K385" s="13"/>
      <c r="L385" s="13"/>
      <c r="M385" s="13"/>
      <c r="N385" s="13"/>
      <c r="O385" s="13"/>
      <c r="P385" s="13"/>
      <c r="Q385" s="13"/>
      <c r="R385" s="13"/>
      <c r="S385" s="13"/>
      <c r="T385" s="13"/>
      <c r="U385" s="13"/>
      <c r="V385" s="13"/>
      <c r="W385" s="13"/>
      <c r="X385" s="13"/>
      <c r="Y385" s="13"/>
      <c r="Z385" s="13"/>
      <c r="AA385" s="13"/>
    </row>
    <row r="386" spans="8:27" s="11" customFormat="1" x14ac:dyDescent="0.3">
      <c r="H386" s="13"/>
      <c r="I386" s="13"/>
      <c r="J386" s="13"/>
      <c r="K386" s="13"/>
      <c r="L386" s="13"/>
      <c r="M386" s="13"/>
      <c r="N386" s="13"/>
      <c r="O386" s="13"/>
      <c r="P386" s="13"/>
      <c r="Q386" s="13"/>
      <c r="R386" s="13"/>
      <c r="S386" s="13"/>
      <c r="T386" s="13"/>
      <c r="U386" s="13"/>
      <c r="V386" s="13"/>
      <c r="W386" s="13"/>
      <c r="X386" s="13"/>
      <c r="Y386" s="13"/>
      <c r="Z386" s="13"/>
      <c r="AA386" s="13"/>
    </row>
    <row r="387" spans="8:27" s="11" customFormat="1" x14ac:dyDescent="0.3">
      <c r="H387" s="13"/>
      <c r="I387" s="13"/>
      <c r="J387" s="13"/>
      <c r="K387" s="13"/>
      <c r="L387" s="13"/>
      <c r="M387" s="13"/>
      <c r="N387" s="13"/>
      <c r="O387" s="13"/>
      <c r="P387" s="13"/>
      <c r="Q387" s="13"/>
      <c r="R387" s="13"/>
      <c r="S387" s="13"/>
      <c r="T387" s="13"/>
      <c r="U387" s="13"/>
      <c r="V387" s="13"/>
      <c r="W387" s="13"/>
      <c r="X387" s="13"/>
      <c r="Y387" s="13"/>
      <c r="Z387" s="13"/>
      <c r="AA387" s="13"/>
    </row>
    <row r="388" spans="8:27" s="11" customFormat="1" x14ac:dyDescent="0.3">
      <c r="H388" s="13"/>
      <c r="I388" s="13"/>
      <c r="J388" s="13"/>
      <c r="K388" s="13"/>
      <c r="L388" s="13"/>
      <c r="M388" s="13"/>
      <c r="N388" s="13"/>
      <c r="O388" s="13"/>
      <c r="P388" s="13"/>
      <c r="Q388" s="13"/>
      <c r="R388" s="13"/>
      <c r="S388" s="13"/>
      <c r="T388" s="13"/>
      <c r="U388" s="13"/>
      <c r="V388" s="13"/>
      <c r="W388" s="13"/>
      <c r="X388" s="13"/>
      <c r="Y388" s="13"/>
      <c r="Z388" s="13"/>
      <c r="AA388" s="13"/>
    </row>
    <row r="389" spans="8:27" s="11" customFormat="1" x14ac:dyDescent="0.3">
      <c r="H389" s="13"/>
      <c r="I389" s="13"/>
      <c r="J389" s="13"/>
      <c r="K389" s="13"/>
      <c r="L389" s="13"/>
      <c r="M389" s="13"/>
      <c r="N389" s="13"/>
      <c r="O389" s="13"/>
      <c r="P389" s="13"/>
      <c r="Q389" s="13"/>
      <c r="R389" s="13"/>
      <c r="S389" s="13"/>
      <c r="T389" s="13"/>
      <c r="U389" s="13"/>
      <c r="V389" s="13"/>
      <c r="W389" s="13"/>
      <c r="X389" s="13"/>
      <c r="Y389" s="13"/>
      <c r="Z389" s="13"/>
      <c r="AA389" s="13"/>
    </row>
    <row r="390" spans="8:27" s="11" customFormat="1" x14ac:dyDescent="0.3">
      <c r="H390" s="13"/>
      <c r="I390" s="13"/>
      <c r="J390" s="13"/>
      <c r="K390" s="13"/>
      <c r="L390" s="13"/>
      <c r="M390" s="13"/>
      <c r="N390" s="13"/>
      <c r="O390" s="13"/>
      <c r="P390" s="13"/>
      <c r="Q390" s="13"/>
      <c r="R390" s="13"/>
      <c r="S390" s="13"/>
      <c r="T390" s="13"/>
      <c r="U390" s="13"/>
      <c r="V390" s="13"/>
      <c r="W390" s="13"/>
      <c r="X390" s="13"/>
      <c r="Y390" s="13"/>
      <c r="Z390" s="13"/>
      <c r="AA390" s="13"/>
    </row>
    <row r="391" spans="8:27" s="11" customFormat="1" x14ac:dyDescent="0.3">
      <c r="H391" s="13"/>
      <c r="I391" s="13"/>
      <c r="J391" s="13"/>
      <c r="K391" s="13"/>
      <c r="L391" s="13"/>
      <c r="M391" s="13"/>
      <c r="N391" s="13"/>
      <c r="O391" s="13"/>
      <c r="P391" s="13"/>
      <c r="Q391" s="13"/>
      <c r="R391" s="13"/>
      <c r="S391" s="13"/>
      <c r="T391" s="13"/>
      <c r="U391" s="13"/>
      <c r="V391" s="13"/>
      <c r="W391" s="13"/>
      <c r="X391" s="13"/>
      <c r="Y391" s="13"/>
      <c r="Z391" s="13"/>
      <c r="AA391" s="13"/>
    </row>
    <row r="392" spans="8:27" s="11" customFormat="1" x14ac:dyDescent="0.3">
      <c r="H392" s="13"/>
      <c r="I392" s="13"/>
      <c r="J392" s="13"/>
      <c r="K392" s="13"/>
      <c r="L392" s="13"/>
      <c r="M392" s="13"/>
      <c r="N392" s="13"/>
      <c r="O392" s="13"/>
      <c r="P392" s="13"/>
      <c r="Q392" s="13"/>
      <c r="R392" s="13"/>
      <c r="S392" s="13"/>
      <c r="T392" s="13"/>
      <c r="U392" s="13"/>
      <c r="V392" s="13"/>
      <c r="W392" s="13"/>
      <c r="X392" s="13"/>
      <c r="Y392" s="13"/>
      <c r="Z392" s="13"/>
      <c r="AA392" s="13"/>
    </row>
    <row r="393" spans="8:27" s="11" customFormat="1" x14ac:dyDescent="0.3">
      <c r="H393" s="13"/>
      <c r="I393" s="13"/>
      <c r="J393" s="13"/>
      <c r="K393" s="13"/>
      <c r="L393" s="13"/>
      <c r="M393" s="13"/>
      <c r="N393" s="13"/>
      <c r="O393" s="13"/>
      <c r="P393" s="13"/>
      <c r="Q393" s="13"/>
      <c r="R393" s="13"/>
      <c r="S393" s="13"/>
      <c r="T393" s="13"/>
      <c r="U393" s="13"/>
      <c r="V393" s="13"/>
      <c r="W393" s="13"/>
      <c r="X393" s="13"/>
      <c r="Y393" s="13"/>
      <c r="Z393" s="13"/>
      <c r="AA393" s="13"/>
    </row>
    <row r="394" spans="8:27" s="11" customFormat="1" x14ac:dyDescent="0.3">
      <c r="H394" s="13"/>
      <c r="I394" s="13"/>
      <c r="J394" s="13"/>
      <c r="K394" s="13"/>
      <c r="L394" s="13"/>
      <c r="M394" s="13"/>
      <c r="N394" s="13"/>
      <c r="O394" s="13"/>
      <c r="P394" s="13"/>
      <c r="Q394" s="13"/>
      <c r="R394" s="13"/>
      <c r="S394" s="13"/>
      <c r="T394" s="13"/>
      <c r="U394" s="13"/>
      <c r="V394" s="13"/>
      <c r="W394" s="13"/>
      <c r="X394" s="13"/>
      <c r="Y394" s="13"/>
      <c r="Z394" s="13"/>
      <c r="AA394" s="13"/>
    </row>
    <row r="395" spans="8:27" s="11" customFormat="1" x14ac:dyDescent="0.3">
      <c r="H395" s="13"/>
      <c r="I395" s="13"/>
      <c r="J395" s="13"/>
      <c r="K395" s="13"/>
      <c r="L395" s="13"/>
      <c r="M395" s="13"/>
      <c r="N395" s="13"/>
      <c r="O395" s="13"/>
      <c r="P395" s="13"/>
      <c r="Q395" s="13"/>
      <c r="R395" s="13"/>
      <c r="S395" s="13"/>
      <c r="T395" s="13"/>
      <c r="U395" s="13"/>
      <c r="V395" s="13"/>
      <c r="W395" s="13"/>
      <c r="X395" s="13"/>
      <c r="Y395" s="13"/>
      <c r="Z395" s="13"/>
      <c r="AA395" s="13"/>
    </row>
    <row r="396" spans="8:27" s="11" customFormat="1" x14ac:dyDescent="0.3">
      <c r="H396" s="13"/>
      <c r="I396" s="13"/>
      <c r="J396" s="13"/>
      <c r="K396" s="13"/>
      <c r="L396" s="13"/>
      <c r="M396" s="13"/>
      <c r="N396" s="13"/>
      <c r="O396" s="13"/>
      <c r="P396" s="13"/>
      <c r="Q396" s="13"/>
      <c r="R396" s="13"/>
      <c r="S396" s="13"/>
      <c r="T396" s="13"/>
      <c r="U396" s="13"/>
      <c r="V396" s="13"/>
      <c r="W396" s="13"/>
      <c r="X396" s="13"/>
      <c r="Y396" s="13"/>
      <c r="Z396" s="13"/>
      <c r="AA396" s="13"/>
    </row>
    <row r="397" spans="8:27" s="11" customFormat="1" x14ac:dyDescent="0.3">
      <c r="H397" s="13"/>
      <c r="I397" s="13"/>
      <c r="J397" s="13"/>
      <c r="K397" s="13"/>
      <c r="L397" s="13"/>
      <c r="M397" s="13"/>
      <c r="N397" s="13"/>
      <c r="O397" s="13"/>
      <c r="P397" s="13"/>
      <c r="Q397" s="13"/>
      <c r="R397" s="13"/>
      <c r="S397" s="13"/>
      <c r="T397" s="13"/>
      <c r="U397" s="13"/>
      <c r="V397" s="13"/>
      <c r="W397" s="13"/>
      <c r="X397" s="13"/>
      <c r="Y397" s="13"/>
      <c r="Z397" s="13"/>
      <c r="AA397" s="13"/>
    </row>
    <row r="398" spans="8:27" s="11" customFormat="1" x14ac:dyDescent="0.3">
      <c r="H398" s="13"/>
      <c r="I398" s="13"/>
      <c r="J398" s="13"/>
      <c r="K398" s="13"/>
      <c r="L398" s="13"/>
      <c r="M398" s="13"/>
      <c r="N398" s="13"/>
      <c r="O398" s="13"/>
      <c r="P398" s="13"/>
      <c r="Q398" s="13"/>
      <c r="R398" s="13"/>
      <c r="S398" s="13"/>
      <c r="T398" s="13"/>
      <c r="U398" s="13"/>
      <c r="V398" s="13"/>
      <c r="W398" s="13"/>
      <c r="X398" s="13"/>
      <c r="Y398" s="13"/>
      <c r="Z398" s="13"/>
      <c r="AA398" s="13"/>
    </row>
    <row r="399" spans="8:27" s="11" customFormat="1" x14ac:dyDescent="0.3">
      <c r="H399" s="13"/>
      <c r="I399" s="13"/>
      <c r="J399" s="13"/>
      <c r="K399" s="13"/>
      <c r="L399" s="13"/>
      <c r="M399" s="13"/>
      <c r="N399" s="13"/>
      <c r="O399" s="13"/>
      <c r="P399" s="13"/>
      <c r="Q399" s="13"/>
      <c r="R399" s="13"/>
      <c r="S399" s="13"/>
      <c r="T399" s="13"/>
      <c r="U399" s="13"/>
      <c r="V399" s="13"/>
      <c r="W399" s="13"/>
      <c r="X399" s="13"/>
      <c r="Y399" s="13"/>
      <c r="Z399" s="13"/>
      <c r="AA399" s="13"/>
    </row>
    <row r="400" spans="8:27" s="11" customFormat="1" x14ac:dyDescent="0.3">
      <c r="H400" s="13"/>
      <c r="I400" s="13"/>
      <c r="J400" s="13"/>
      <c r="K400" s="13"/>
      <c r="L400" s="13"/>
      <c r="M400" s="13"/>
      <c r="N400" s="13"/>
      <c r="O400" s="13"/>
      <c r="P400" s="13"/>
      <c r="Q400" s="13"/>
      <c r="R400" s="13"/>
      <c r="S400" s="13"/>
      <c r="T400" s="13"/>
      <c r="U400" s="13"/>
      <c r="V400" s="13"/>
      <c r="W400" s="13"/>
      <c r="X400" s="13"/>
      <c r="Y400" s="13"/>
      <c r="Z400" s="13"/>
      <c r="AA400" s="13"/>
    </row>
    <row r="401" spans="8:27" s="11" customFormat="1" x14ac:dyDescent="0.3">
      <c r="H401" s="13"/>
      <c r="I401" s="13"/>
      <c r="J401" s="13"/>
      <c r="K401" s="13"/>
      <c r="L401" s="13"/>
      <c r="M401" s="13"/>
      <c r="N401" s="13"/>
      <c r="O401" s="13"/>
      <c r="P401" s="13"/>
      <c r="Q401" s="13"/>
      <c r="R401" s="13"/>
      <c r="S401" s="13"/>
      <c r="T401" s="13"/>
      <c r="U401" s="13"/>
      <c r="V401" s="13"/>
      <c r="W401" s="13"/>
      <c r="X401" s="13"/>
      <c r="Y401" s="13"/>
      <c r="Z401" s="13"/>
      <c r="AA401" s="13"/>
    </row>
    <row r="402" spans="8:27" s="11" customFormat="1" x14ac:dyDescent="0.3">
      <c r="H402" s="13"/>
      <c r="I402" s="13"/>
      <c r="J402" s="13"/>
      <c r="K402" s="13"/>
      <c r="L402" s="13"/>
      <c r="M402" s="13"/>
      <c r="N402" s="13"/>
      <c r="O402" s="13"/>
      <c r="P402" s="13"/>
      <c r="Q402" s="13"/>
      <c r="R402" s="13"/>
      <c r="S402" s="13"/>
      <c r="T402" s="13"/>
      <c r="U402" s="13"/>
      <c r="V402" s="13"/>
      <c r="W402" s="13"/>
      <c r="X402" s="13"/>
      <c r="Y402" s="13"/>
      <c r="Z402" s="13"/>
      <c r="AA402" s="13"/>
    </row>
    <row r="403" spans="8:27" s="11" customFormat="1" x14ac:dyDescent="0.3">
      <c r="H403" s="13"/>
      <c r="I403" s="13"/>
      <c r="J403" s="13"/>
      <c r="K403" s="13"/>
      <c r="L403" s="13"/>
      <c r="M403" s="13"/>
      <c r="N403" s="13"/>
      <c r="O403" s="13"/>
      <c r="P403" s="13"/>
      <c r="Q403" s="13"/>
      <c r="R403" s="13"/>
      <c r="S403" s="13"/>
      <c r="T403" s="13"/>
      <c r="U403" s="13"/>
      <c r="V403" s="13"/>
      <c r="W403" s="13"/>
      <c r="X403" s="13"/>
      <c r="Y403" s="13"/>
      <c r="Z403" s="13"/>
      <c r="AA403" s="13"/>
    </row>
    <row r="404" spans="8:27" s="11" customFormat="1" x14ac:dyDescent="0.3">
      <c r="H404" s="13"/>
      <c r="I404" s="13"/>
      <c r="J404" s="13"/>
      <c r="K404" s="13"/>
      <c r="L404" s="13"/>
      <c r="M404" s="13"/>
      <c r="N404" s="13"/>
      <c r="O404" s="13"/>
      <c r="P404" s="13"/>
      <c r="Q404" s="13"/>
      <c r="R404" s="13"/>
      <c r="S404" s="13"/>
      <c r="T404" s="13"/>
      <c r="U404" s="13"/>
      <c r="V404" s="13"/>
      <c r="W404" s="13"/>
      <c r="X404" s="13"/>
      <c r="Y404" s="13"/>
      <c r="Z404" s="13"/>
      <c r="AA404" s="13"/>
    </row>
    <row r="405" spans="8:27" s="11" customFormat="1" x14ac:dyDescent="0.3">
      <c r="H405" s="13"/>
      <c r="I405" s="13"/>
      <c r="J405" s="13"/>
      <c r="K405" s="13"/>
      <c r="L405" s="13"/>
      <c r="M405" s="13"/>
      <c r="N405" s="13"/>
      <c r="O405" s="13"/>
      <c r="P405" s="13"/>
      <c r="Q405" s="13"/>
      <c r="R405" s="13"/>
      <c r="S405" s="13"/>
      <c r="T405" s="13"/>
      <c r="U405" s="13"/>
      <c r="V405" s="13"/>
      <c r="W405" s="13"/>
      <c r="X405" s="13"/>
      <c r="Y405" s="13"/>
      <c r="Z405" s="13"/>
      <c r="AA405" s="13"/>
    </row>
    <row r="406" spans="8:27" s="11" customFormat="1" x14ac:dyDescent="0.3">
      <c r="H406" s="13"/>
      <c r="I406" s="13"/>
      <c r="J406" s="13"/>
      <c r="K406" s="13"/>
      <c r="L406" s="13"/>
      <c r="M406" s="13"/>
      <c r="N406" s="13"/>
      <c r="O406" s="13"/>
      <c r="P406" s="13"/>
      <c r="Q406" s="13"/>
      <c r="R406" s="13"/>
      <c r="S406" s="13"/>
      <c r="T406" s="13"/>
      <c r="U406" s="13"/>
      <c r="V406" s="13"/>
      <c r="W406" s="13"/>
      <c r="X406" s="13"/>
      <c r="Y406" s="13"/>
      <c r="Z406" s="13"/>
      <c r="AA406" s="13"/>
    </row>
    <row r="407" spans="8:27" s="11" customFormat="1" x14ac:dyDescent="0.3">
      <c r="H407" s="13"/>
      <c r="I407" s="13"/>
      <c r="J407" s="13"/>
      <c r="K407" s="13"/>
      <c r="L407" s="13"/>
      <c r="M407" s="13"/>
      <c r="N407" s="13"/>
      <c r="O407" s="13"/>
      <c r="P407" s="13"/>
      <c r="Q407" s="13"/>
      <c r="R407" s="13"/>
      <c r="S407" s="13"/>
      <c r="T407" s="13"/>
      <c r="U407" s="13"/>
      <c r="V407" s="13"/>
      <c r="W407" s="13"/>
      <c r="X407" s="13"/>
      <c r="Y407" s="13"/>
      <c r="Z407" s="13"/>
      <c r="AA407" s="13"/>
    </row>
    <row r="408" spans="8:27" s="11" customFormat="1" x14ac:dyDescent="0.3">
      <c r="H408" s="13"/>
      <c r="I408" s="13"/>
      <c r="J408" s="13"/>
      <c r="K408" s="13"/>
      <c r="L408" s="13"/>
      <c r="M408" s="13"/>
      <c r="N408" s="13"/>
      <c r="O408" s="13"/>
      <c r="P408" s="13"/>
      <c r="Q408" s="13"/>
      <c r="R408" s="13"/>
      <c r="S408" s="13"/>
      <c r="T408" s="13"/>
      <c r="U408" s="13"/>
      <c r="V408" s="13"/>
      <c r="W408" s="13"/>
      <c r="X408" s="13"/>
      <c r="Y408" s="13"/>
      <c r="Z408" s="13"/>
      <c r="AA408" s="13"/>
    </row>
    <row r="409" spans="8:27" s="11" customFormat="1" x14ac:dyDescent="0.3">
      <c r="H409" s="13"/>
      <c r="I409" s="13"/>
      <c r="J409" s="13"/>
      <c r="K409" s="13"/>
      <c r="L409" s="13"/>
      <c r="M409" s="13"/>
      <c r="N409" s="13"/>
      <c r="O409" s="13"/>
      <c r="P409" s="13"/>
      <c r="Q409" s="13"/>
      <c r="R409" s="13"/>
      <c r="S409" s="13"/>
      <c r="T409" s="13"/>
      <c r="U409" s="13"/>
      <c r="V409" s="13"/>
      <c r="W409" s="13"/>
      <c r="X409" s="13"/>
      <c r="Y409" s="13"/>
      <c r="Z409" s="13"/>
      <c r="AA409" s="13"/>
    </row>
    <row r="410" spans="8:27" s="11" customFormat="1" x14ac:dyDescent="0.3">
      <c r="H410" s="13"/>
      <c r="I410" s="13"/>
      <c r="J410" s="13"/>
      <c r="K410" s="13"/>
      <c r="L410" s="13"/>
      <c r="M410" s="13"/>
      <c r="N410" s="13"/>
      <c r="O410" s="13"/>
      <c r="P410" s="13"/>
      <c r="Q410" s="13"/>
      <c r="R410" s="13"/>
      <c r="S410" s="13"/>
      <c r="T410" s="13"/>
      <c r="U410" s="13"/>
      <c r="V410" s="13"/>
      <c r="W410" s="13"/>
      <c r="X410" s="13"/>
      <c r="Y410" s="13"/>
      <c r="Z410" s="13"/>
      <c r="AA410" s="13"/>
    </row>
    <row r="411" spans="8:27" s="11" customFormat="1" x14ac:dyDescent="0.3">
      <c r="H411" s="13"/>
      <c r="I411" s="13"/>
      <c r="J411" s="13"/>
      <c r="K411" s="13"/>
      <c r="L411" s="13"/>
      <c r="M411" s="13"/>
      <c r="N411" s="13"/>
      <c r="O411" s="13"/>
      <c r="P411" s="13"/>
      <c r="Q411" s="13"/>
      <c r="R411" s="13"/>
      <c r="S411" s="13"/>
      <c r="T411" s="13"/>
      <c r="U411" s="13"/>
      <c r="V411" s="13"/>
      <c r="W411" s="13"/>
      <c r="X411" s="13"/>
      <c r="Y411" s="13"/>
      <c r="Z411" s="13"/>
      <c r="AA411" s="13"/>
    </row>
    <row r="412" spans="8:27" s="11" customFormat="1" x14ac:dyDescent="0.3">
      <c r="H412" s="13"/>
      <c r="I412" s="13"/>
      <c r="J412" s="13"/>
      <c r="K412" s="13"/>
      <c r="L412" s="13"/>
      <c r="M412" s="13"/>
      <c r="N412" s="13"/>
      <c r="O412" s="13"/>
      <c r="P412" s="13"/>
      <c r="Q412" s="13"/>
      <c r="R412" s="13"/>
      <c r="S412" s="13"/>
      <c r="T412" s="13"/>
      <c r="U412" s="13"/>
      <c r="V412" s="13"/>
      <c r="W412" s="13"/>
      <c r="X412" s="13"/>
      <c r="Y412" s="13"/>
      <c r="Z412" s="13"/>
      <c r="AA412" s="13"/>
    </row>
    <row r="413" spans="8:27" s="11" customFormat="1" x14ac:dyDescent="0.3">
      <c r="H413" s="13"/>
      <c r="I413" s="13"/>
      <c r="J413" s="13"/>
      <c r="K413" s="13"/>
      <c r="L413" s="13"/>
      <c r="M413" s="13"/>
      <c r="N413" s="13"/>
      <c r="O413" s="13"/>
      <c r="P413" s="13"/>
      <c r="Q413" s="13"/>
      <c r="R413" s="13"/>
      <c r="S413" s="13"/>
      <c r="T413" s="13"/>
      <c r="U413" s="13"/>
      <c r="V413" s="13"/>
      <c r="W413" s="13"/>
      <c r="X413" s="13"/>
      <c r="Y413" s="13"/>
      <c r="Z413" s="13"/>
      <c r="AA413" s="13"/>
    </row>
    <row r="414" spans="8:27" s="11" customFormat="1" x14ac:dyDescent="0.3">
      <c r="H414" s="13"/>
      <c r="I414" s="13"/>
      <c r="J414" s="13"/>
      <c r="K414" s="13"/>
      <c r="L414" s="13"/>
      <c r="M414" s="13"/>
      <c r="N414" s="13"/>
      <c r="O414" s="13"/>
      <c r="P414" s="13"/>
      <c r="Q414" s="13"/>
      <c r="R414" s="13"/>
      <c r="S414" s="13"/>
      <c r="T414" s="13"/>
      <c r="U414" s="13"/>
      <c r="V414" s="13"/>
      <c r="W414" s="13"/>
      <c r="X414" s="13"/>
      <c r="Y414" s="13"/>
      <c r="Z414" s="13"/>
      <c r="AA414" s="13"/>
    </row>
    <row r="415" spans="8:27" s="11" customFormat="1" x14ac:dyDescent="0.3">
      <c r="H415" s="13"/>
      <c r="I415" s="13"/>
      <c r="J415" s="13"/>
      <c r="K415" s="13"/>
      <c r="L415" s="13"/>
      <c r="M415" s="13"/>
      <c r="N415" s="13"/>
      <c r="O415" s="13"/>
      <c r="P415" s="13"/>
      <c r="Q415" s="13"/>
      <c r="R415" s="13"/>
      <c r="S415" s="13"/>
      <c r="T415" s="13"/>
      <c r="U415" s="13"/>
      <c r="V415" s="13"/>
      <c r="W415" s="13"/>
      <c r="X415" s="13"/>
      <c r="Y415" s="13"/>
      <c r="Z415" s="13"/>
      <c r="AA415" s="13"/>
    </row>
    <row r="416" spans="8:27" s="11" customFormat="1" x14ac:dyDescent="0.3">
      <c r="H416" s="13"/>
      <c r="I416" s="13"/>
      <c r="J416" s="13"/>
      <c r="K416" s="13"/>
      <c r="L416" s="13"/>
      <c r="M416" s="13"/>
      <c r="N416" s="13"/>
      <c r="O416" s="13"/>
      <c r="P416" s="13"/>
      <c r="Q416" s="13"/>
      <c r="R416" s="13"/>
      <c r="S416" s="13"/>
      <c r="T416" s="13"/>
      <c r="U416" s="13"/>
      <c r="V416" s="13"/>
      <c r="W416" s="13"/>
      <c r="X416" s="13"/>
      <c r="Y416" s="13"/>
      <c r="Z416" s="13"/>
      <c r="AA416" s="13"/>
    </row>
    <row r="417" spans="8:27" s="11" customFormat="1" x14ac:dyDescent="0.3">
      <c r="H417" s="13"/>
      <c r="I417" s="13"/>
      <c r="J417" s="13"/>
      <c r="K417" s="13"/>
      <c r="L417" s="13"/>
      <c r="M417" s="13"/>
      <c r="N417" s="13"/>
      <c r="O417" s="13"/>
      <c r="P417" s="13"/>
      <c r="Q417" s="13"/>
      <c r="R417" s="13"/>
      <c r="S417" s="13"/>
      <c r="T417" s="13"/>
      <c r="U417" s="13"/>
      <c r="V417" s="13"/>
      <c r="W417" s="13"/>
      <c r="X417" s="13"/>
      <c r="Y417" s="13"/>
      <c r="Z417" s="13"/>
      <c r="AA417" s="13"/>
    </row>
    <row r="418" spans="8:27" s="11" customFormat="1" x14ac:dyDescent="0.3">
      <c r="H418" s="13"/>
      <c r="I418" s="13"/>
      <c r="J418" s="13"/>
      <c r="K418" s="13"/>
      <c r="L418" s="13"/>
      <c r="M418" s="13"/>
      <c r="N418" s="13"/>
      <c r="O418" s="13"/>
      <c r="P418" s="13"/>
      <c r="Q418" s="13"/>
      <c r="R418" s="13"/>
      <c r="S418" s="13"/>
      <c r="T418" s="13"/>
      <c r="U418" s="13"/>
      <c r="V418" s="13"/>
      <c r="W418" s="13"/>
      <c r="X418" s="13"/>
      <c r="Y418" s="13"/>
      <c r="Z418" s="13"/>
      <c r="AA418" s="13"/>
    </row>
    <row r="419" spans="8:27" s="11" customFormat="1" x14ac:dyDescent="0.3">
      <c r="H419" s="13"/>
      <c r="I419" s="13"/>
      <c r="J419" s="13"/>
      <c r="K419" s="13"/>
      <c r="L419" s="13"/>
      <c r="M419" s="13"/>
      <c r="N419" s="13"/>
      <c r="O419" s="13"/>
      <c r="P419" s="13"/>
      <c r="Q419" s="13"/>
      <c r="R419" s="13"/>
      <c r="S419" s="13"/>
      <c r="T419" s="13"/>
      <c r="U419" s="13"/>
      <c r="V419" s="13"/>
      <c r="W419" s="13"/>
      <c r="X419" s="13"/>
      <c r="Y419" s="13"/>
      <c r="Z419" s="13"/>
      <c r="AA419" s="13"/>
    </row>
    <row r="420" spans="8:27" s="11" customFormat="1" x14ac:dyDescent="0.3">
      <c r="H420" s="13"/>
      <c r="I420" s="13"/>
      <c r="J420" s="13"/>
      <c r="K420" s="13"/>
      <c r="L420" s="13"/>
      <c r="M420" s="13"/>
      <c r="N420" s="13"/>
      <c r="O420" s="13"/>
      <c r="P420" s="13"/>
      <c r="Q420" s="13"/>
      <c r="R420" s="13"/>
      <c r="S420" s="13"/>
      <c r="T420" s="13"/>
      <c r="U420" s="13"/>
      <c r="V420" s="13"/>
      <c r="W420" s="13"/>
      <c r="X420" s="13"/>
      <c r="Y420" s="13"/>
      <c r="Z420" s="13"/>
      <c r="AA420" s="13"/>
    </row>
    <row r="421" spans="8:27" s="11" customFormat="1" x14ac:dyDescent="0.3">
      <c r="H421" s="13"/>
      <c r="I421" s="13"/>
      <c r="J421" s="13"/>
      <c r="K421" s="13"/>
      <c r="L421" s="13"/>
      <c r="M421" s="13"/>
      <c r="N421" s="13"/>
      <c r="O421" s="13"/>
      <c r="P421" s="13"/>
      <c r="Q421" s="13"/>
      <c r="R421" s="13"/>
      <c r="S421" s="13"/>
      <c r="T421" s="13"/>
      <c r="U421" s="13"/>
      <c r="V421" s="13"/>
      <c r="W421" s="13"/>
      <c r="X421" s="13"/>
      <c r="Y421" s="13"/>
      <c r="Z421" s="13"/>
      <c r="AA421" s="13"/>
    </row>
    <row r="422" spans="8:27" s="11" customFormat="1" x14ac:dyDescent="0.3">
      <c r="H422" s="13"/>
      <c r="I422" s="13"/>
      <c r="J422" s="13"/>
      <c r="K422" s="13"/>
      <c r="L422" s="13"/>
      <c r="M422" s="13"/>
      <c r="N422" s="13"/>
      <c r="O422" s="13"/>
      <c r="P422" s="13"/>
      <c r="Q422" s="13"/>
      <c r="R422" s="13"/>
      <c r="S422" s="13"/>
      <c r="T422" s="13"/>
      <c r="U422" s="13"/>
      <c r="V422" s="13"/>
      <c r="W422" s="13"/>
      <c r="X422" s="13"/>
      <c r="Y422" s="13"/>
      <c r="Z422" s="13"/>
      <c r="AA422" s="13"/>
    </row>
    <row r="423" spans="8:27" s="11" customFormat="1" x14ac:dyDescent="0.3">
      <c r="H423" s="13"/>
      <c r="I423" s="13"/>
      <c r="J423" s="13"/>
      <c r="K423" s="13"/>
      <c r="L423" s="13"/>
      <c r="M423" s="13"/>
      <c r="N423" s="13"/>
      <c r="O423" s="13"/>
      <c r="P423" s="13"/>
      <c r="Q423" s="13"/>
      <c r="R423" s="13"/>
      <c r="S423" s="13"/>
      <c r="T423" s="13"/>
      <c r="U423" s="13"/>
      <c r="V423" s="13"/>
      <c r="W423" s="13"/>
      <c r="X423" s="13"/>
      <c r="Y423" s="13"/>
      <c r="Z423" s="13"/>
      <c r="AA423" s="13"/>
    </row>
    <row r="424" spans="8:27" s="11" customFormat="1" x14ac:dyDescent="0.3">
      <c r="H424" s="13"/>
      <c r="I424" s="13"/>
      <c r="J424" s="13"/>
      <c r="K424" s="13"/>
      <c r="L424" s="13"/>
      <c r="M424" s="13"/>
      <c r="N424" s="13"/>
      <c r="O424" s="13"/>
      <c r="P424" s="13"/>
      <c r="Q424" s="13"/>
      <c r="R424" s="13"/>
      <c r="S424" s="13"/>
      <c r="T424" s="13"/>
      <c r="U424" s="13"/>
      <c r="V424" s="13"/>
      <c r="W424" s="13"/>
      <c r="X424" s="13"/>
      <c r="Y424" s="13"/>
      <c r="Z424" s="13"/>
      <c r="AA424" s="13"/>
    </row>
    <row r="425" spans="8:27" s="11" customFormat="1" x14ac:dyDescent="0.3">
      <c r="H425" s="13"/>
      <c r="I425" s="13"/>
      <c r="J425" s="13"/>
      <c r="K425" s="13"/>
      <c r="L425" s="13"/>
      <c r="M425" s="13"/>
      <c r="N425" s="13"/>
      <c r="O425" s="13"/>
      <c r="P425" s="13"/>
      <c r="Q425" s="13"/>
      <c r="R425" s="13"/>
      <c r="S425" s="13"/>
      <c r="T425" s="13"/>
      <c r="U425" s="13"/>
      <c r="V425" s="13"/>
      <c r="W425" s="13"/>
      <c r="X425" s="13"/>
      <c r="Y425" s="13"/>
      <c r="Z425" s="13"/>
      <c r="AA425" s="13"/>
    </row>
    <row r="426" spans="8:27" s="11" customFormat="1" x14ac:dyDescent="0.3">
      <c r="H426" s="13"/>
      <c r="I426" s="13"/>
      <c r="J426" s="13"/>
      <c r="K426" s="13"/>
      <c r="L426" s="13"/>
      <c r="M426" s="13"/>
      <c r="N426" s="13"/>
      <c r="O426" s="13"/>
      <c r="P426" s="13"/>
      <c r="Q426" s="13"/>
      <c r="R426" s="13"/>
      <c r="S426" s="13"/>
      <c r="T426" s="13"/>
      <c r="U426" s="13"/>
      <c r="V426" s="13"/>
      <c r="W426" s="13"/>
      <c r="X426" s="13"/>
      <c r="Y426" s="13"/>
      <c r="Z426" s="13"/>
      <c r="AA426" s="13"/>
    </row>
    <row r="427" spans="8:27" s="11" customFormat="1" x14ac:dyDescent="0.3">
      <c r="H427" s="13"/>
      <c r="I427" s="13"/>
      <c r="J427" s="13"/>
      <c r="K427" s="13"/>
      <c r="L427" s="13"/>
      <c r="M427" s="13"/>
      <c r="N427" s="13"/>
      <c r="O427" s="13"/>
      <c r="P427" s="13"/>
      <c r="Q427" s="13"/>
      <c r="R427" s="13"/>
      <c r="S427" s="13"/>
      <c r="T427" s="13"/>
      <c r="U427" s="13"/>
      <c r="V427" s="13"/>
      <c r="W427" s="13"/>
      <c r="X427" s="13"/>
      <c r="Y427" s="13"/>
      <c r="Z427" s="13"/>
      <c r="AA427" s="13"/>
    </row>
    <row r="428" spans="8:27" s="11" customFormat="1" x14ac:dyDescent="0.3">
      <c r="H428" s="13"/>
      <c r="I428" s="13"/>
      <c r="J428" s="13"/>
      <c r="K428" s="13"/>
      <c r="L428" s="13"/>
      <c r="M428" s="13"/>
      <c r="N428" s="13"/>
      <c r="O428" s="13"/>
      <c r="P428" s="13"/>
      <c r="Q428" s="13"/>
      <c r="R428" s="13"/>
      <c r="S428" s="13"/>
      <c r="T428" s="13"/>
      <c r="U428" s="13"/>
      <c r="V428" s="13"/>
      <c r="W428" s="13"/>
      <c r="X428" s="13"/>
      <c r="Y428" s="13"/>
      <c r="Z428" s="13"/>
      <c r="AA428" s="13"/>
    </row>
    <row r="429" spans="8:27" s="11" customFormat="1" x14ac:dyDescent="0.3">
      <c r="H429" s="13"/>
      <c r="I429" s="13"/>
      <c r="J429" s="13"/>
      <c r="K429" s="13"/>
      <c r="L429" s="13"/>
      <c r="M429" s="13"/>
      <c r="N429" s="13"/>
      <c r="O429" s="13"/>
      <c r="P429" s="13"/>
      <c r="Q429" s="13"/>
      <c r="R429" s="13"/>
      <c r="S429" s="13"/>
      <c r="T429" s="13"/>
      <c r="U429" s="13"/>
      <c r="V429" s="13"/>
      <c r="W429" s="13"/>
      <c r="X429" s="13"/>
      <c r="Y429" s="13"/>
      <c r="Z429" s="13"/>
      <c r="AA429" s="13"/>
    </row>
    <row r="430" spans="8:27" s="11" customFormat="1" x14ac:dyDescent="0.3">
      <c r="H430" s="13"/>
      <c r="I430" s="13"/>
      <c r="J430" s="13"/>
      <c r="K430" s="13"/>
      <c r="L430" s="13"/>
      <c r="M430" s="13"/>
      <c r="N430" s="13"/>
      <c r="O430" s="13"/>
      <c r="P430" s="13"/>
      <c r="Q430" s="13"/>
      <c r="R430" s="13"/>
      <c r="S430" s="13"/>
      <c r="T430" s="13"/>
      <c r="U430" s="13"/>
      <c r="V430" s="13"/>
      <c r="W430" s="13"/>
      <c r="X430" s="13"/>
      <c r="Y430" s="13"/>
      <c r="Z430" s="13"/>
      <c r="AA430" s="13"/>
    </row>
    <row r="431" spans="8:27" s="11" customFormat="1" x14ac:dyDescent="0.3">
      <c r="H431" s="13"/>
      <c r="I431" s="13"/>
      <c r="J431" s="13"/>
      <c r="K431" s="13"/>
      <c r="L431" s="13"/>
      <c r="M431" s="13"/>
      <c r="N431" s="13"/>
      <c r="O431" s="13"/>
      <c r="P431" s="13"/>
      <c r="Q431" s="13"/>
      <c r="R431" s="13"/>
      <c r="S431" s="13"/>
      <c r="T431" s="13"/>
      <c r="U431" s="13"/>
      <c r="V431" s="13"/>
      <c r="W431" s="13"/>
      <c r="X431" s="13"/>
      <c r="Y431" s="13"/>
      <c r="Z431" s="13"/>
      <c r="AA431" s="13"/>
    </row>
    <row r="432" spans="8:27" s="11" customFormat="1" x14ac:dyDescent="0.3">
      <c r="H432" s="13"/>
      <c r="I432" s="13"/>
      <c r="J432" s="13"/>
      <c r="K432" s="13"/>
      <c r="L432" s="13"/>
      <c r="M432" s="13"/>
      <c r="N432" s="13"/>
      <c r="O432" s="13"/>
      <c r="P432" s="13"/>
      <c r="Q432" s="13"/>
      <c r="R432" s="13"/>
      <c r="S432" s="13"/>
      <c r="T432" s="13"/>
      <c r="U432" s="13"/>
      <c r="V432" s="13"/>
      <c r="W432" s="13"/>
      <c r="X432" s="13"/>
      <c r="Y432" s="13"/>
      <c r="Z432" s="13"/>
      <c r="AA432" s="13"/>
    </row>
    <row r="433" spans="8:27" s="11" customFormat="1" x14ac:dyDescent="0.3">
      <c r="H433" s="13"/>
      <c r="I433" s="13"/>
      <c r="J433" s="13"/>
      <c r="K433" s="13"/>
      <c r="L433" s="13"/>
      <c r="M433" s="13"/>
      <c r="N433" s="13"/>
      <c r="O433" s="13"/>
      <c r="P433" s="13"/>
      <c r="Q433" s="13"/>
      <c r="R433" s="13"/>
      <c r="S433" s="13"/>
      <c r="T433" s="13"/>
      <c r="U433" s="13"/>
      <c r="V433" s="13"/>
      <c r="W433" s="13"/>
      <c r="X433" s="13"/>
      <c r="Y433" s="13"/>
      <c r="Z433" s="13"/>
      <c r="AA433" s="13"/>
    </row>
    <row r="434" spans="8:27" s="11" customFormat="1" x14ac:dyDescent="0.3">
      <c r="H434" s="13"/>
      <c r="I434" s="13"/>
      <c r="J434" s="13"/>
      <c r="K434" s="13"/>
      <c r="L434" s="13"/>
      <c r="M434" s="13"/>
      <c r="N434" s="13"/>
      <c r="O434" s="13"/>
      <c r="P434" s="13"/>
      <c r="Q434" s="13"/>
      <c r="R434" s="13"/>
      <c r="S434" s="13"/>
      <c r="T434" s="13"/>
      <c r="U434" s="13"/>
      <c r="V434" s="13"/>
      <c r="W434" s="13"/>
      <c r="X434" s="13"/>
      <c r="Y434" s="13"/>
      <c r="Z434" s="13"/>
      <c r="AA434" s="13"/>
    </row>
    <row r="435" spans="8:27" s="11" customFormat="1" x14ac:dyDescent="0.3">
      <c r="H435" s="13"/>
      <c r="I435" s="13"/>
      <c r="J435" s="13"/>
      <c r="K435" s="13"/>
      <c r="L435" s="13"/>
      <c r="M435" s="13"/>
      <c r="N435" s="13"/>
      <c r="O435" s="13"/>
      <c r="P435" s="13"/>
      <c r="Q435" s="13"/>
      <c r="R435" s="13"/>
      <c r="S435" s="13"/>
      <c r="T435" s="13"/>
      <c r="U435" s="13"/>
      <c r="V435" s="13"/>
      <c r="W435" s="13"/>
      <c r="X435" s="13"/>
      <c r="Y435" s="13"/>
      <c r="Z435" s="13"/>
      <c r="AA435" s="13"/>
    </row>
    <row r="436" spans="8:27" s="11" customFormat="1" x14ac:dyDescent="0.3">
      <c r="H436" s="13"/>
      <c r="I436" s="13"/>
      <c r="J436" s="13"/>
      <c r="K436" s="13"/>
      <c r="L436" s="13"/>
      <c r="M436" s="13"/>
      <c r="N436" s="13"/>
      <c r="O436" s="13"/>
      <c r="P436" s="13"/>
      <c r="Q436" s="13"/>
      <c r="R436" s="13"/>
      <c r="S436" s="13"/>
      <c r="T436" s="13"/>
      <c r="U436" s="13"/>
      <c r="V436" s="13"/>
      <c r="W436" s="13"/>
      <c r="X436" s="13"/>
      <c r="Y436" s="13"/>
      <c r="Z436" s="13"/>
      <c r="AA436" s="13"/>
    </row>
    <row r="437" spans="8:27" s="11" customFormat="1" x14ac:dyDescent="0.3">
      <c r="H437" s="13"/>
      <c r="I437" s="13"/>
      <c r="J437" s="13"/>
      <c r="K437" s="13"/>
      <c r="L437" s="13"/>
      <c r="M437" s="13"/>
      <c r="N437" s="13"/>
      <c r="O437" s="13"/>
      <c r="P437" s="13"/>
      <c r="Q437" s="13"/>
      <c r="R437" s="13"/>
      <c r="S437" s="13"/>
      <c r="T437" s="13"/>
      <c r="U437" s="13"/>
      <c r="V437" s="13"/>
      <c r="W437" s="13"/>
      <c r="X437" s="13"/>
      <c r="Y437" s="13"/>
      <c r="Z437" s="13"/>
      <c r="AA437" s="13"/>
    </row>
    <row r="438" spans="8:27" s="11" customFormat="1" x14ac:dyDescent="0.3">
      <c r="H438" s="13"/>
      <c r="I438" s="13"/>
      <c r="J438" s="13"/>
      <c r="K438" s="13"/>
      <c r="L438" s="13"/>
      <c r="M438" s="13"/>
      <c r="N438" s="13"/>
      <c r="O438" s="13"/>
      <c r="P438" s="13"/>
      <c r="Q438" s="13"/>
      <c r="R438" s="13"/>
      <c r="S438" s="13"/>
      <c r="T438" s="13"/>
      <c r="U438" s="13"/>
      <c r="V438" s="13"/>
      <c r="W438" s="13"/>
      <c r="X438" s="13"/>
      <c r="Y438" s="13"/>
      <c r="Z438" s="13"/>
      <c r="AA438" s="13"/>
    </row>
    <row r="439" spans="8:27" s="11" customFormat="1" x14ac:dyDescent="0.3">
      <c r="H439" s="13"/>
      <c r="I439" s="13"/>
      <c r="J439" s="13"/>
      <c r="K439" s="13"/>
      <c r="L439" s="13"/>
      <c r="M439" s="13"/>
      <c r="N439" s="13"/>
      <c r="O439" s="13"/>
      <c r="P439" s="13"/>
      <c r="Q439" s="13"/>
      <c r="R439" s="13"/>
      <c r="S439" s="13"/>
      <c r="T439" s="13"/>
      <c r="U439" s="13"/>
      <c r="V439" s="13"/>
      <c r="W439" s="13"/>
      <c r="X439" s="13"/>
      <c r="Y439" s="13"/>
      <c r="Z439" s="13"/>
      <c r="AA439" s="13"/>
    </row>
    <row r="440" spans="8:27" s="11" customFormat="1" x14ac:dyDescent="0.3">
      <c r="H440" s="13"/>
      <c r="I440" s="13"/>
      <c r="J440" s="13"/>
      <c r="K440" s="13"/>
      <c r="L440" s="13"/>
      <c r="M440" s="13"/>
      <c r="N440" s="13"/>
      <c r="O440" s="13"/>
      <c r="P440" s="13"/>
      <c r="Q440" s="13"/>
      <c r="R440" s="13"/>
      <c r="S440" s="13"/>
      <c r="T440" s="13"/>
      <c r="U440" s="13"/>
      <c r="V440" s="13"/>
      <c r="W440" s="13"/>
      <c r="X440" s="13"/>
      <c r="Y440" s="13"/>
      <c r="Z440" s="13"/>
      <c r="AA440" s="13"/>
    </row>
    <row r="441" spans="8:27" s="11" customFormat="1" x14ac:dyDescent="0.3">
      <c r="H441" s="13"/>
      <c r="I441" s="13"/>
      <c r="J441" s="13"/>
      <c r="K441" s="13"/>
      <c r="L441" s="13"/>
      <c r="M441" s="13"/>
      <c r="N441" s="13"/>
      <c r="O441" s="13"/>
      <c r="P441" s="13"/>
      <c r="Q441" s="13"/>
      <c r="R441" s="13"/>
      <c r="S441" s="13"/>
      <c r="T441" s="13"/>
      <c r="U441" s="13"/>
      <c r="V441" s="13"/>
      <c r="W441" s="13"/>
      <c r="X441" s="13"/>
      <c r="Y441" s="13"/>
      <c r="Z441" s="13"/>
      <c r="AA441" s="13"/>
    </row>
    <row r="442" spans="8:27" s="11" customFormat="1" x14ac:dyDescent="0.3">
      <c r="H442" s="13"/>
      <c r="I442" s="13"/>
      <c r="J442" s="13"/>
      <c r="K442" s="13"/>
      <c r="L442" s="13"/>
      <c r="M442" s="13"/>
      <c r="N442" s="13"/>
      <c r="O442" s="13"/>
      <c r="P442" s="13"/>
      <c r="Q442" s="13"/>
      <c r="R442" s="13"/>
      <c r="S442" s="13"/>
      <c r="T442" s="13"/>
      <c r="U442" s="13"/>
      <c r="V442" s="13"/>
      <c r="W442" s="13"/>
      <c r="X442" s="13"/>
      <c r="Y442" s="13"/>
      <c r="Z442" s="13"/>
      <c r="AA442" s="13"/>
    </row>
    <row r="443" spans="8:27" s="11" customFormat="1" x14ac:dyDescent="0.3">
      <c r="H443" s="13"/>
      <c r="I443" s="13"/>
      <c r="J443" s="13"/>
      <c r="K443" s="13"/>
      <c r="L443" s="13"/>
      <c r="M443" s="13"/>
      <c r="N443" s="13"/>
      <c r="O443" s="13"/>
      <c r="P443" s="13"/>
      <c r="Q443" s="13"/>
      <c r="R443" s="13"/>
      <c r="S443" s="13"/>
      <c r="T443" s="13"/>
      <c r="U443" s="13"/>
      <c r="V443" s="13"/>
      <c r="W443" s="13"/>
      <c r="X443" s="13"/>
      <c r="Y443" s="13"/>
      <c r="Z443" s="13"/>
      <c r="AA443" s="13"/>
    </row>
    <row r="444" spans="8:27" s="11" customFormat="1" x14ac:dyDescent="0.3">
      <c r="H444" s="13"/>
      <c r="I444" s="13"/>
      <c r="J444" s="13"/>
      <c r="K444" s="13"/>
      <c r="L444" s="13"/>
      <c r="M444" s="13"/>
      <c r="N444" s="13"/>
      <c r="O444" s="13"/>
      <c r="P444" s="13"/>
      <c r="Q444" s="13"/>
      <c r="R444" s="13"/>
      <c r="S444" s="13"/>
      <c r="T444" s="13"/>
      <c r="U444" s="13"/>
      <c r="V444" s="13"/>
      <c r="W444" s="13"/>
      <c r="X444" s="13"/>
      <c r="Y444" s="13"/>
      <c r="Z444" s="13"/>
      <c r="AA444" s="13"/>
    </row>
    <row r="445" spans="8:27" s="11" customFormat="1" x14ac:dyDescent="0.3">
      <c r="H445" s="13"/>
      <c r="I445" s="13"/>
      <c r="J445" s="13"/>
      <c r="K445" s="13"/>
      <c r="L445" s="13"/>
      <c r="M445" s="13"/>
      <c r="N445" s="13"/>
      <c r="O445" s="13"/>
      <c r="P445" s="13"/>
      <c r="Q445" s="13"/>
      <c r="R445" s="13"/>
      <c r="S445" s="13"/>
      <c r="T445" s="13"/>
      <c r="U445" s="13"/>
      <c r="V445" s="13"/>
      <c r="W445" s="13"/>
      <c r="X445" s="13"/>
      <c r="Y445" s="13"/>
      <c r="Z445" s="13"/>
      <c r="AA445" s="13"/>
    </row>
    <row r="446" spans="8:27" s="11" customFormat="1" x14ac:dyDescent="0.3">
      <c r="H446" s="13"/>
      <c r="I446" s="13"/>
      <c r="J446" s="13"/>
      <c r="K446" s="13"/>
      <c r="L446" s="13"/>
      <c r="M446" s="13"/>
      <c r="N446" s="13"/>
      <c r="O446" s="13"/>
      <c r="P446" s="13"/>
      <c r="Q446" s="13"/>
      <c r="R446" s="13"/>
      <c r="S446" s="13"/>
      <c r="T446" s="13"/>
      <c r="U446" s="13"/>
      <c r="V446" s="13"/>
      <c r="W446" s="13"/>
      <c r="X446" s="13"/>
      <c r="Y446" s="13"/>
      <c r="Z446" s="13"/>
      <c r="AA446" s="13"/>
    </row>
    <row r="447" spans="8:27" s="11" customFormat="1" x14ac:dyDescent="0.3">
      <c r="H447" s="13"/>
      <c r="I447" s="13"/>
      <c r="J447" s="13"/>
      <c r="K447" s="13"/>
      <c r="L447" s="13"/>
      <c r="M447" s="13"/>
      <c r="N447" s="13"/>
      <c r="O447" s="13"/>
      <c r="P447" s="13"/>
      <c r="Q447" s="13"/>
      <c r="R447" s="13"/>
      <c r="S447" s="13"/>
      <c r="T447" s="13"/>
      <c r="U447" s="13"/>
      <c r="V447" s="13"/>
      <c r="W447" s="13"/>
      <c r="X447" s="13"/>
      <c r="Y447" s="13"/>
      <c r="Z447" s="13"/>
      <c r="AA447" s="13"/>
    </row>
    <row r="448" spans="8:27" s="11" customFormat="1" x14ac:dyDescent="0.3">
      <c r="H448" s="13"/>
      <c r="I448" s="13"/>
      <c r="J448" s="13"/>
      <c r="K448" s="13"/>
      <c r="L448" s="13"/>
      <c r="M448" s="13"/>
      <c r="N448" s="13"/>
      <c r="O448" s="13"/>
      <c r="P448" s="13"/>
      <c r="Q448" s="13"/>
      <c r="R448" s="13"/>
      <c r="S448" s="13"/>
      <c r="T448" s="13"/>
      <c r="U448" s="13"/>
      <c r="V448" s="13"/>
      <c r="W448" s="13"/>
      <c r="X448" s="13"/>
      <c r="Y448" s="13"/>
      <c r="Z448" s="13"/>
      <c r="AA448" s="13"/>
    </row>
    <row r="449" spans="8:27" s="11" customFormat="1" x14ac:dyDescent="0.3">
      <c r="H449" s="13"/>
      <c r="I449" s="13"/>
      <c r="J449" s="13"/>
      <c r="K449" s="13"/>
      <c r="L449" s="13"/>
      <c r="M449" s="13"/>
      <c r="N449" s="13"/>
      <c r="O449" s="13"/>
      <c r="P449" s="13"/>
      <c r="Q449" s="13"/>
      <c r="R449" s="13"/>
      <c r="S449" s="13"/>
      <c r="T449" s="13"/>
      <c r="U449" s="13"/>
      <c r="V449" s="13"/>
      <c r="W449" s="13"/>
      <c r="X449" s="13"/>
      <c r="Y449" s="13"/>
      <c r="Z449" s="13"/>
      <c r="AA449" s="13"/>
    </row>
    <row r="450" spans="8:27" s="11" customFormat="1" x14ac:dyDescent="0.3">
      <c r="H450" s="13"/>
      <c r="I450" s="13"/>
      <c r="J450" s="13"/>
      <c r="K450" s="13"/>
      <c r="L450" s="13"/>
      <c r="M450" s="13"/>
      <c r="N450" s="13"/>
      <c r="O450" s="13"/>
      <c r="P450" s="13"/>
      <c r="Q450" s="13"/>
      <c r="R450" s="13"/>
      <c r="S450" s="13"/>
      <c r="T450" s="13"/>
      <c r="U450" s="13"/>
      <c r="V450" s="13"/>
      <c r="W450" s="13"/>
      <c r="X450" s="13"/>
      <c r="Y450" s="13"/>
      <c r="Z450" s="13"/>
      <c r="AA450" s="13"/>
    </row>
    <row r="451" spans="8:27" s="11" customFormat="1" x14ac:dyDescent="0.3">
      <c r="H451" s="13"/>
      <c r="I451" s="13"/>
      <c r="J451" s="13"/>
      <c r="K451" s="13"/>
      <c r="L451" s="13"/>
      <c r="M451" s="13"/>
      <c r="N451" s="13"/>
      <c r="O451" s="13"/>
      <c r="P451" s="13"/>
      <c r="Q451" s="13"/>
      <c r="R451" s="13"/>
      <c r="S451" s="13"/>
      <c r="T451" s="13"/>
      <c r="U451" s="13"/>
      <c r="V451" s="13"/>
      <c r="W451" s="13"/>
      <c r="X451" s="13"/>
      <c r="Y451" s="13"/>
      <c r="Z451" s="13"/>
      <c r="AA451" s="13"/>
    </row>
    <row r="452" spans="8:27" s="11" customFormat="1" x14ac:dyDescent="0.3">
      <c r="H452" s="13"/>
      <c r="I452" s="13"/>
      <c r="J452" s="13"/>
      <c r="K452" s="13"/>
      <c r="L452" s="13"/>
      <c r="M452" s="13"/>
      <c r="N452" s="13"/>
      <c r="O452" s="13"/>
      <c r="P452" s="13"/>
      <c r="Q452" s="13"/>
      <c r="R452" s="13"/>
      <c r="S452" s="13"/>
      <c r="T452" s="13"/>
      <c r="U452" s="13"/>
      <c r="V452" s="13"/>
      <c r="W452" s="13"/>
      <c r="X452" s="13"/>
      <c r="Y452" s="13"/>
      <c r="Z452" s="13"/>
      <c r="AA452" s="13"/>
    </row>
    <row r="453" spans="8:27" s="11" customFormat="1" x14ac:dyDescent="0.3">
      <c r="H453" s="13"/>
      <c r="I453" s="13"/>
      <c r="J453" s="13"/>
      <c r="K453" s="13"/>
      <c r="L453" s="13"/>
      <c r="M453" s="13"/>
      <c r="N453" s="13"/>
      <c r="O453" s="13"/>
      <c r="P453" s="13"/>
      <c r="Q453" s="13"/>
      <c r="R453" s="13"/>
      <c r="S453" s="13"/>
      <c r="T453" s="13"/>
      <c r="U453" s="13"/>
      <c r="V453" s="13"/>
      <c r="W453" s="13"/>
      <c r="X453" s="13"/>
      <c r="Y453" s="13"/>
      <c r="Z453" s="13"/>
      <c r="AA453" s="13"/>
    </row>
    <row r="454" spans="8:27" s="11" customFormat="1" x14ac:dyDescent="0.3">
      <c r="H454" s="13"/>
      <c r="I454" s="13"/>
      <c r="J454" s="13"/>
      <c r="K454" s="13"/>
      <c r="L454" s="13"/>
      <c r="M454" s="13"/>
      <c r="N454" s="13"/>
      <c r="O454" s="13"/>
      <c r="P454" s="13"/>
      <c r="Q454" s="13"/>
      <c r="R454" s="13"/>
      <c r="S454" s="13"/>
      <c r="T454" s="13"/>
      <c r="U454" s="13"/>
      <c r="V454" s="13"/>
      <c r="W454" s="13"/>
      <c r="X454" s="13"/>
      <c r="Y454" s="13"/>
      <c r="Z454" s="13"/>
      <c r="AA454" s="13"/>
    </row>
    <row r="455" spans="8:27" s="11" customFormat="1" x14ac:dyDescent="0.3">
      <c r="H455" s="13"/>
      <c r="I455" s="13"/>
      <c r="J455" s="13"/>
      <c r="K455" s="13"/>
      <c r="L455" s="13"/>
      <c r="M455" s="13"/>
      <c r="N455" s="13"/>
      <c r="O455" s="13"/>
      <c r="P455" s="13"/>
      <c r="Q455" s="13"/>
      <c r="R455" s="13"/>
      <c r="S455" s="13"/>
      <c r="T455" s="13"/>
      <c r="U455" s="13"/>
      <c r="V455" s="13"/>
      <c r="W455" s="13"/>
      <c r="X455" s="13"/>
      <c r="Y455" s="13"/>
      <c r="Z455" s="13"/>
      <c r="AA455" s="13"/>
    </row>
    <row r="456" spans="8:27" s="11" customFormat="1" x14ac:dyDescent="0.3">
      <c r="H456" s="13"/>
      <c r="I456" s="13"/>
      <c r="J456" s="13"/>
      <c r="K456" s="13"/>
      <c r="L456" s="13"/>
      <c r="M456" s="13"/>
      <c r="N456" s="13"/>
      <c r="O456" s="13"/>
      <c r="P456" s="13"/>
      <c r="Q456" s="13"/>
      <c r="R456" s="13"/>
      <c r="S456" s="13"/>
      <c r="T456" s="13"/>
      <c r="U456" s="13"/>
      <c r="V456" s="13"/>
      <c r="W456" s="13"/>
      <c r="X456" s="13"/>
      <c r="Y456" s="13"/>
      <c r="Z456" s="13"/>
      <c r="AA456" s="13"/>
    </row>
    <row r="457" spans="8:27" s="11" customFormat="1" x14ac:dyDescent="0.3">
      <c r="H457" s="13"/>
      <c r="I457" s="13"/>
      <c r="J457" s="13"/>
      <c r="K457" s="13"/>
      <c r="L457" s="13"/>
      <c r="M457" s="13"/>
      <c r="N457" s="13"/>
      <c r="O457" s="13"/>
      <c r="P457" s="13"/>
      <c r="Q457" s="13"/>
      <c r="R457" s="13"/>
      <c r="S457" s="13"/>
      <c r="T457" s="13"/>
      <c r="U457" s="13"/>
      <c r="V457" s="13"/>
      <c r="W457" s="13"/>
      <c r="X457" s="13"/>
      <c r="Y457" s="13"/>
      <c r="Z457" s="13"/>
      <c r="AA457" s="13"/>
    </row>
    <row r="458" spans="8:27" s="11" customFormat="1" x14ac:dyDescent="0.3">
      <c r="H458" s="13"/>
      <c r="I458" s="13"/>
      <c r="J458" s="13"/>
      <c r="K458" s="13"/>
      <c r="L458" s="13"/>
      <c r="M458" s="13"/>
      <c r="N458" s="13"/>
      <c r="O458" s="13"/>
      <c r="P458" s="13"/>
      <c r="Q458" s="13"/>
      <c r="R458" s="13"/>
      <c r="S458" s="13"/>
      <c r="T458" s="13"/>
      <c r="U458" s="13"/>
      <c r="V458" s="13"/>
      <c r="W458" s="13"/>
      <c r="X458" s="13"/>
      <c r="Y458" s="13"/>
      <c r="Z458" s="13"/>
      <c r="AA458" s="13"/>
    </row>
    <row r="459" spans="8:27" s="11" customFormat="1" x14ac:dyDescent="0.3">
      <c r="H459" s="13"/>
      <c r="I459" s="13"/>
      <c r="J459" s="13"/>
      <c r="K459" s="13"/>
      <c r="L459" s="13"/>
      <c r="M459" s="13"/>
      <c r="N459" s="13"/>
      <c r="O459" s="13"/>
      <c r="P459" s="13"/>
      <c r="Q459" s="13"/>
      <c r="R459" s="13"/>
      <c r="S459" s="13"/>
      <c r="T459" s="13"/>
      <c r="U459" s="13"/>
      <c r="V459" s="13"/>
      <c r="W459" s="13"/>
      <c r="X459" s="13"/>
      <c r="Y459" s="13"/>
      <c r="Z459" s="13"/>
      <c r="AA459" s="13"/>
    </row>
    <row r="460" spans="8:27" s="11" customFormat="1" x14ac:dyDescent="0.3">
      <c r="H460" s="13"/>
      <c r="I460" s="13"/>
      <c r="J460" s="13"/>
      <c r="K460" s="13"/>
      <c r="L460" s="13"/>
      <c r="M460" s="13"/>
      <c r="N460" s="13"/>
      <c r="O460" s="13"/>
      <c r="P460" s="13"/>
      <c r="Q460" s="13"/>
      <c r="R460" s="13"/>
      <c r="S460" s="13"/>
      <c r="T460" s="13"/>
      <c r="U460" s="13"/>
      <c r="V460" s="13"/>
      <c r="W460" s="13"/>
      <c r="X460" s="13"/>
      <c r="Y460" s="13"/>
      <c r="Z460" s="13"/>
      <c r="AA460" s="13"/>
    </row>
    <row r="461" spans="8:27" s="11" customFormat="1" x14ac:dyDescent="0.3">
      <c r="H461" s="13"/>
      <c r="I461" s="13"/>
      <c r="J461" s="13"/>
      <c r="K461" s="13"/>
      <c r="L461" s="13"/>
      <c r="M461" s="13"/>
      <c r="N461" s="13"/>
      <c r="O461" s="13"/>
      <c r="P461" s="13"/>
      <c r="Q461" s="13"/>
      <c r="R461" s="13"/>
      <c r="S461" s="13"/>
      <c r="T461" s="13"/>
      <c r="U461" s="13"/>
      <c r="V461" s="13"/>
      <c r="W461" s="13"/>
      <c r="X461" s="13"/>
      <c r="Y461" s="13"/>
      <c r="Z461" s="13"/>
      <c r="AA461" s="13"/>
    </row>
    <row r="462" spans="8:27" s="11" customFormat="1" x14ac:dyDescent="0.3">
      <c r="H462" s="13"/>
      <c r="I462" s="13"/>
      <c r="J462" s="13"/>
      <c r="K462" s="13"/>
      <c r="L462" s="13"/>
      <c r="M462" s="13"/>
      <c r="N462" s="13"/>
      <c r="O462" s="13"/>
      <c r="P462" s="13"/>
      <c r="Q462" s="13"/>
      <c r="R462" s="13"/>
      <c r="S462" s="13"/>
      <c r="T462" s="13"/>
      <c r="U462" s="13"/>
      <c r="V462" s="13"/>
      <c r="W462" s="13"/>
      <c r="X462" s="13"/>
      <c r="Y462" s="13"/>
      <c r="Z462" s="13"/>
      <c r="AA462" s="13"/>
    </row>
    <row r="463" spans="8:27" s="11" customFormat="1" x14ac:dyDescent="0.3">
      <c r="H463" s="13"/>
      <c r="I463" s="13"/>
      <c r="J463" s="13"/>
      <c r="K463" s="13"/>
      <c r="L463" s="13"/>
      <c r="M463" s="13"/>
      <c r="N463" s="13"/>
      <c r="O463" s="13"/>
      <c r="P463" s="13"/>
      <c r="Q463" s="13"/>
      <c r="R463" s="13"/>
      <c r="S463" s="13"/>
      <c r="T463" s="13"/>
      <c r="U463" s="13"/>
      <c r="V463" s="13"/>
      <c r="W463" s="13"/>
      <c r="X463" s="13"/>
      <c r="Y463" s="13"/>
      <c r="Z463" s="13"/>
      <c r="AA463" s="13"/>
    </row>
    <row r="464" spans="8:27" s="11" customFormat="1" x14ac:dyDescent="0.3">
      <c r="H464" s="13"/>
      <c r="I464" s="13"/>
      <c r="J464" s="13"/>
      <c r="K464" s="13"/>
      <c r="L464" s="13"/>
      <c r="M464" s="13"/>
      <c r="N464" s="13"/>
      <c r="O464" s="13"/>
      <c r="P464" s="13"/>
      <c r="Q464" s="13"/>
      <c r="R464" s="13"/>
      <c r="S464" s="13"/>
      <c r="T464" s="13"/>
      <c r="U464" s="13"/>
      <c r="V464" s="13"/>
      <c r="W464" s="13"/>
      <c r="X464" s="13"/>
      <c r="Y464" s="13"/>
      <c r="Z464" s="13"/>
      <c r="AA464" s="13"/>
    </row>
    <row r="465" spans="8:27" s="11" customFormat="1" x14ac:dyDescent="0.3">
      <c r="H465" s="13"/>
      <c r="I465" s="13"/>
      <c r="J465" s="13"/>
      <c r="K465" s="13"/>
      <c r="L465" s="13"/>
      <c r="M465" s="13"/>
      <c r="N465" s="13"/>
      <c r="O465" s="13"/>
      <c r="P465" s="13"/>
      <c r="Q465" s="13"/>
      <c r="R465" s="13"/>
      <c r="S465" s="13"/>
      <c r="T465" s="13"/>
      <c r="U465" s="13"/>
      <c r="V465" s="13"/>
      <c r="W465" s="13"/>
      <c r="X465" s="13"/>
      <c r="Y465" s="13"/>
      <c r="Z465" s="13"/>
      <c r="AA465" s="13"/>
    </row>
    <row r="466" spans="8:27" s="11" customFormat="1" x14ac:dyDescent="0.3">
      <c r="H466" s="13"/>
      <c r="I466" s="13"/>
      <c r="J466" s="13"/>
      <c r="K466" s="13"/>
      <c r="L466" s="13"/>
      <c r="M466" s="13"/>
      <c r="N466" s="13"/>
      <c r="O466" s="13"/>
      <c r="P466" s="13"/>
      <c r="Q466" s="13"/>
      <c r="R466" s="13"/>
      <c r="S466" s="13"/>
      <c r="T466" s="13"/>
      <c r="U466" s="13"/>
      <c r="V466" s="13"/>
      <c r="W466" s="13"/>
      <c r="X466" s="13"/>
      <c r="Y466" s="13"/>
      <c r="Z466" s="13"/>
      <c r="AA466" s="13"/>
    </row>
    <row r="467" spans="8:27" s="11" customFormat="1" x14ac:dyDescent="0.3">
      <c r="H467" s="13"/>
      <c r="I467" s="13"/>
      <c r="J467" s="13"/>
      <c r="K467" s="13"/>
      <c r="L467" s="13"/>
      <c r="M467" s="13"/>
      <c r="N467" s="13"/>
      <c r="O467" s="13"/>
      <c r="P467" s="13"/>
      <c r="Q467" s="13"/>
      <c r="R467" s="13"/>
      <c r="S467" s="13"/>
      <c r="T467" s="13"/>
      <c r="U467" s="13"/>
      <c r="V467" s="13"/>
      <c r="W467" s="13"/>
      <c r="X467" s="13"/>
      <c r="Y467" s="13"/>
      <c r="Z467" s="13"/>
      <c r="AA467" s="13"/>
    </row>
    <row r="468" spans="8:27" s="11" customFormat="1" x14ac:dyDescent="0.3">
      <c r="H468" s="13"/>
      <c r="I468" s="13"/>
      <c r="J468" s="13"/>
      <c r="K468" s="13"/>
      <c r="L468" s="13"/>
      <c r="M468" s="13"/>
      <c r="N468" s="13"/>
      <c r="O468" s="13"/>
      <c r="P468" s="13"/>
      <c r="Q468" s="13"/>
      <c r="R468" s="13"/>
      <c r="S468" s="13"/>
      <c r="T468" s="13"/>
      <c r="U468" s="13"/>
      <c r="V468" s="13"/>
      <c r="W468" s="13"/>
      <c r="X468" s="13"/>
      <c r="Y468" s="13"/>
      <c r="Z468" s="13"/>
      <c r="AA468" s="13"/>
    </row>
    <row r="469" spans="8:27" s="11" customFormat="1" x14ac:dyDescent="0.3">
      <c r="H469" s="13"/>
      <c r="I469" s="13"/>
      <c r="J469" s="13"/>
      <c r="K469" s="13"/>
      <c r="L469" s="13"/>
      <c r="M469" s="13"/>
      <c r="N469" s="13"/>
      <c r="O469" s="13"/>
      <c r="P469" s="13"/>
      <c r="Q469" s="13"/>
      <c r="R469" s="13"/>
      <c r="S469" s="13"/>
      <c r="T469" s="13"/>
      <c r="U469" s="13"/>
      <c r="V469" s="13"/>
      <c r="W469" s="13"/>
      <c r="X469" s="13"/>
      <c r="Y469" s="13"/>
      <c r="Z469" s="13"/>
      <c r="AA469" s="13"/>
    </row>
    <row r="470" spans="8:27" s="11" customFormat="1" x14ac:dyDescent="0.3">
      <c r="H470" s="13"/>
      <c r="I470" s="13"/>
      <c r="J470" s="13"/>
      <c r="K470" s="13"/>
      <c r="L470" s="13"/>
      <c r="M470" s="13"/>
      <c r="N470" s="13"/>
      <c r="O470" s="13"/>
      <c r="P470" s="13"/>
      <c r="Q470" s="13"/>
      <c r="R470" s="13"/>
      <c r="S470" s="13"/>
      <c r="T470" s="13"/>
      <c r="U470" s="13"/>
      <c r="V470" s="13"/>
      <c r="W470" s="13"/>
      <c r="X470" s="13"/>
      <c r="Y470" s="13"/>
      <c r="Z470" s="13"/>
      <c r="AA470" s="13"/>
    </row>
    <row r="471" spans="8:27" s="11" customFormat="1" x14ac:dyDescent="0.3">
      <c r="H471" s="13"/>
      <c r="I471" s="13"/>
      <c r="J471" s="13"/>
      <c r="K471" s="13"/>
      <c r="L471" s="13"/>
      <c r="M471" s="13"/>
      <c r="N471" s="13"/>
      <c r="O471" s="13"/>
      <c r="P471" s="13"/>
      <c r="Q471" s="13"/>
      <c r="R471" s="13"/>
      <c r="S471" s="13"/>
      <c r="T471" s="13"/>
      <c r="U471" s="13"/>
      <c r="V471" s="13"/>
      <c r="W471" s="13"/>
      <c r="X471" s="13"/>
      <c r="Y471" s="13"/>
      <c r="Z471" s="13"/>
      <c r="AA471" s="13"/>
    </row>
    <row r="472" spans="8:27" s="11" customFormat="1" x14ac:dyDescent="0.3">
      <c r="H472" s="13"/>
      <c r="I472" s="13"/>
      <c r="J472" s="13"/>
      <c r="K472" s="13"/>
      <c r="L472" s="13"/>
      <c r="M472" s="13"/>
      <c r="N472" s="13"/>
      <c r="O472" s="13"/>
      <c r="P472" s="13"/>
      <c r="Q472" s="13"/>
      <c r="R472" s="13"/>
      <c r="S472" s="13"/>
      <c r="T472" s="13"/>
      <c r="U472" s="13"/>
      <c r="V472" s="13"/>
      <c r="W472" s="13"/>
      <c r="X472" s="13"/>
      <c r="Y472" s="13"/>
      <c r="Z472" s="13"/>
      <c r="AA472" s="13"/>
    </row>
    <row r="473" spans="8:27" s="11" customFormat="1" x14ac:dyDescent="0.3">
      <c r="H473" s="13"/>
      <c r="I473" s="13"/>
      <c r="J473" s="13"/>
      <c r="K473" s="13"/>
      <c r="L473" s="13"/>
      <c r="M473" s="13"/>
      <c r="N473" s="13"/>
      <c r="O473" s="13"/>
      <c r="P473" s="13"/>
      <c r="Q473" s="13"/>
      <c r="R473" s="13"/>
      <c r="S473" s="13"/>
      <c r="T473" s="13"/>
      <c r="U473" s="13"/>
      <c r="V473" s="13"/>
      <c r="W473" s="13"/>
      <c r="X473" s="13"/>
      <c r="Y473" s="13"/>
      <c r="Z473" s="13"/>
      <c r="AA473" s="13"/>
    </row>
    <row r="474" spans="8:27" s="11" customFormat="1" x14ac:dyDescent="0.3">
      <c r="H474" s="13"/>
      <c r="I474" s="13"/>
      <c r="J474" s="13"/>
      <c r="K474" s="13"/>
      <c r="L474" s="13"/>
      <c r="M474" s="13"/>
      <c r="N474" s="13"/>
      <c r="O474" s="13"/>
      <c r="P474" s="13"/>
      <c r="Q474" s="13"/>
      <c r="R474" s="13"/>
      <c r="S474" s="13"/>
      <c r="T474" s="13"/>
      <c r="U474" s="13"/>
      <c r="V474" s="13"/>
      <c r="W474" s="13"/>
      <c r="X474" s="13"/>
      <c r="Y474" s="13"/>
      <c r="Z474" s="13"/>
      <c r="AA474" s="13"/>
    </row>
    <row r="475" spans="8:27" s="11" customFormat="1" x14ac:dyDescent="0.3">
      <c r="H475" s="13"/>
      <c r="I475" s="13"/>
      <c r="J475" s="13"/>
      <c r="K475" s="13"/>
      <c r="L475" s="13"/>
      <c r="M475" s="13"/>
      <c r="N475" s="13"/>
      <c r="O475" s="13"/>
      <c r="P475" s="13"/>
      <c r="Q475" s="13"/>
      <c r="R475" s="13"/>
      <c r="S475" s="13"/>
      <c r="T475" s="13"/>
      <c r="U475" s="13"/>
      <c r="V475" s="13"/>
      <c r="W475" s="13"/>
      <c r="X475" s="13"/>
      <c r="Y475" s="13"/>
      <c r="Z475" s="13"/>
      <c r="AA475" s="13"/>
    </row>
  </sheetData>
  <sheetProtection algorithmName="SHA-512" hashValue="E6B/m4z5Fz9cHdSY6zTR6ldUhqt8oZF3ys89bHn9wggZbKzqndLXFy8WOte5r8DclW72+65bWcSdBNd6IKMtcw==" saltValue="5RaJ13NmBfQfHa81G1FILQ==" spinCount="100000" sheet="1" objects="1" scenarios="1" selectLockedCells="1"/>
  <dataConsolidate/>
  <mergeCells count="25">
    <mergeCell ref="B11:B14"/>
    <mergeCell ref="O11:Q11"/>
    <mergeCell ref="L12:L13"/>
    <mergeCell ref="E13:E14"/>
    <mergeCell ref="C13:D13"/>
    <mergeCell ref="M12:N13"/>
    <mergeCell ref="O12:O13"/>
    <mergeCell ref="C11:F12"/>
    <mergeCell ref="F13:F14"/>
    <mergeCell ref="G12:I12"/>
    <mergeCell ref="I13:I14"/>
    <mergeCell ref="G13:H13"/>
    <mergeCell ref="G11:K11"/>
    <mergeCell ref="P12:Q13"/>
    <mergeCell ref="J12:K13"/>
    <mergeCell ref="L11:N11"/>
    <mergeCell ref="X11:AA11"/>
    <mergeCell ref="X12:Y13"/>
    <mergeCell ref="Z12:AA13"/>
    <mergeCell ref="R11:T11"/>
    <mergeCell ref="R12:R13"/>
    <mergeCell ref="S12:T13"/>
    <mergeCell ref="U11:W11"/>
    <mergeCell ref="U12:U13"/>
    <mergeCell ref="V12:W13"/>
  </mergeCells>
  <dataValidations count="4">
    <dataValidation type="list" allowBlank="1" showInputMessage="1" showErrorMessage="1" sqref="B15:B103" xr:uid="{00000000-0002-0000-0900-000000000000}">
      <formula1>$B$107:$B$108</formula1>
    </dataValidation>
    <dataValidation type="list" allowBlank="1" showInputMessage="1" showErrorMessage="1" sqref="C15:C103" xr:uid="{00000000-0002-0000-0900-000001000000}">
      <formula1>"Mortality Up, Mortality Down"</formula1>
    </dataValidation>
    <dataValidation type="list" allowBlank="1" showInputMessage="1" showErrorMessage="1" sqref="D15:D103" xr:uid="{00000000-0002-0000-0900-000002000000}">
      <formula1>"Lapse Up, Lapse Down"</formula1>
    </dataValidation>
    <dataValidation type="list" allowBlank="1" showInputMessage="1" showErrorMessage="1" sqref="E15:E103" xr:uid="{00000000-0002-0000-0900-000003000000}">
      <formula1>$C$107:$C$116</formula1>
    </dataValidation>
  </dataValidations>
  <pageMargins left="0.25" right="0.25" top="0.75" bottom="0.75" header="0.3" footer="0.3"/>
  <pageSetup scale="72" fitToWidth="0" orientation="landscape" r:id="rId1"/>
  <colBreaks count="1" manualBreakCount="1">
    <brk id="17" max="49" man="1"/>
  </colBreaks>
  <legacyDrawing r:id="rId2"/>
  <extLst>
    <ext xmlns:x14="http://schemas.microsoft.com/office/spreadsheetml/2009/9/main" uri="{78C0D931-6437-407d-A8EE-F0AAD7539E65}">
      <x14:conditionalFormattings>
        <x14:conditionalFormatting xmlns:xm="http://schemas.microsoft.com/office/excel/2006/main">
          <x14:cfRule type="expression" priority="1" id="{33E323D2-A147-4701-83FB-27666B00D95A}">
            <xm:f>'Company Details'!$C$13="General Takaful"</xm:f>
            <x14:dxf>
              <font>
                <color theme="0" tint="-0.24994659260841701"/>
              </font>
              <fill>
                <patternFill>
                  <bgColor theme="0" tint="-0.24994659260841701"/>
                </patternFill>
              </fill>
              <border>
                <left/>
                <right/>
                <top/>
                <bottom/>
                <vertical/>
                <horizontal/>
              </border>
            </x14:dxf>
          </x14:cfRule>
          <x14:cfRule type="expression" priority="2" id="{B45C1132-9DBC-4FD1-81D3-F5B60F4780EF}">
            <xm:f>'Company Details'!$C$13="General Insurer"</xm:f>
            <x14:dxf>
              <font>
                <color theme="0" tint="-0.24994659260841701"/>
              </font>
              <fill>
                <patternFill>
                  <bgColor theme="0" tint="-0.24994659260841701"/>
                </patternFill>
              </fill>
              <border>
                <left/>
                <right/>
                <top/>
                <bottom/>
                <vertical/>
                <horizontal/>
              </border>
            </x14:dxf>
          </x14:cfRule>
          <xm:sqref>A1:XFD10 L11:XFD11 A11:G13 J12:XFD12 I13:XFD13 A14:H14 J14:XFD14 A15:XFD1048576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A2:R508"/>
  <sheetViews>
    <sheetView zoomScale="80" zoomScaleNormal="80" workbookViewId="0">
      <pane xSplit="2" ySplit="8" topLeftCell="C9" activePane="bottomRight" state="frozen"/>
      <selection pane="topRight"/>
      <selection pane="bottomLeft"/>
      <selection pane="bottomRight" activeCell="I21" sqref="I21"/>
    </sheetView>
  </sheetViews>
  <sheetFormatPr defaultColWidth="8.54296875" defaultRowHeight="13" x14ac:dyDescent="0.3"/>
  <cols>
    <col min="1" max="1" width="3.54296875" style="69" customWidth="1"/>
    <col min="2" max="2" width="24.81640625" style="69" customWidth="1"/>
    <col min="3" max="17" width="18.54296875" style="69" customWidth="1"/>
    <col min="18" max="19" width="16.54296875" style="69" customWidth="1"/>
    <col min="20" max="16384" width="8.54296875" style="69"/>
  </cols>
  <sheetData>
    <row r="2" spans="1:18" ht="14" x14ac:dyDescent="0.3">
      <c r="B2" s="95" t="s">
        <v>156</v>
      </c>
    </row>
    <row r="3" spans="1:18" x14ac:dyDescent="0.3">
      <c r="B3" s="69" t="s">
        <v>240</v>
      </c>
      <c r="C3" s="121"/>
      <c r="D3" s="121"/>
      <c r="E3" s="121"/>
    </row>
    <row r="4" spans="1:18" x14ac:dyDescent="0.3">
      <c r="B4" s="116"/>
      <c r="C4" s="121"/>
      <c r="D4" s="121"/>
      <c r="E4" s="121"/>
    </row>
    <row r="5" spans="1:18" ht="14" x14ac:dyDescent="0.3">
      <c r="B5" s="117" t="s">
        <v>280</v>
      </c>
      <c r="C5" s="121"/>
      <c r="D5" s="121"/>
      <c r="E5" s="121"/>
    </row>
    <row r="6" spans="1:18" x14ac:dyDescent="0.3">
      <c r="B6" s="116" t="str">
        <f>IF('Company Details'!$C$12="Conventional Insurer","Others Fund", IF('Company Details'!$C$12="Takaful Operator","PRF","Others / PRF"))</f>
        <v>Others / PRF</v>
      </c>
      <c r="C6" s="311">
        <f>$H$25+$Q$25</f>
        <v>0</v>
      </c>
      <c r="D6" s="121"/>
    </row>
    <row r="7" spans="1:18" x14ac:dyDescent="0.3">
      <c r="B7" s="116" t="s">
        <v>281</v>
      </c>
      <c r="C7" s="311">
        <f>$K$48</f>
        <v>0</v>
      </c>
      <c r="D7" s="121"/>
    </row>
    <row r="8" spans="1:18" x14ac:dyDescent="0.3">
      <c r="B8" s="116"/>
      <c r="C8" s="121"/>
      <c r="D8" s="121"/>
    </row>
    <row r="9" spans="1:18" ht="15.5" x14ac:dyDescent="0.35">
      <c r="B9" s="119" t="str">
        <f>IF('Company Details'!$C$12="Conventional Insurer","Others", IF('Company Details'!$C$12="Takaful Operator","PRF","Others / PRF"))</f>
        <v>Others / PRF</v>
      </c>
      <c r="C9" s="121"/>
      <c r="D9" s="121"/>
      <c r="E9" s="121"/>
    </row>
    <row r="11" spans="1:18" ht="14.15" customHeight="1" x14ac:dyDescent="0.3">
      <c r="B11" s="586" t="s">
        <v>282</v>
      </c>
      <c r="C11" s="597" t="s">
        <v>283</v>
      </c>
      <c r="D11" s="597"/>
      <c r="E11" s="597"/>
      <c r="F11" s="597"/>
      <c r="G11" s="591" t="s">
        <v>284</v>
      </c>
      <c r="H11" s="588" t="s">
        <v>285</v>
      </c>
      <c r="I11" s="586" t="str">
        <f>IF('Company Details'!$C$12="Conventional Insurer","Net UPR", IF('Company Details'!$C$12="Takaful Operator","Net UCR","Net UPR/UCR"))</f>
        <v>Net UPR/UCR</v>
      </c>
      <c r="J11" s="589" t="s">
        <v>286</v>
      </c>
      <c r="K11" s="593" t="s">
        <v>287</v>
      </c>
      <c r="L11" s="594"/>
      <c r="M11" s="593" t="s">
        <v>288</v>
      </c>
      <c r="N11" s="594"/>
      <c r="O11" s="586" t="str">
        <f>IF('Company Details'!$C$12="Conventional Insurer","Net Premium Liability", IF('Company Details'!$C$12="Takaful Operator","Net Contribution Liability","Net Premium/Contribution Liability"))</f>
        <v>Net Premium/Contribution Liability</v>
      </c>
      <c r="P11" s="589" t="s">
        <v>289</v>
      </c>
      <c r="Q11" s="588" t="s">
        <v>290</v>
      </c>
    </row>
    <row r="12" spans="1:18" ht="21.75" customHeight="1" x14ac:dyDescent="0.3">
      <c r="A12" s="122"/>
      <c r="B12" s="586"/>
      <c r="C12" s="598" t="s">
        <v>291</v>
      </c>
      <c r="D12" s="598"/>
      <c r="E12" s="598" t="s">
        <v>292</v>
      </c>
      <c r="F12" s="599"/>
      <c r="G12" s="591"/>
      <c r="H12" s="589"/>
      <c r="I12" s="586"/>
      <c r="J12" s="589"/>
      <c r="K12" s="595"/>
      <c r="L12" s="596"/>
      <c r="M12" s="595"/>
      <c r="N12" s="596"/>
      <c r="O12" s="586"/>
      <c r="P12" s="589"/>
      <c r="Q12" s="589"/>
    </row>
    <row r="13" spans="1:18" ht="12.75" customHeight="1" x14ac:dyDescent="0.3">
      <c r="B13" s="587"/>
      <c r="C13" s="271" t="s">
        <v>259</v>
      </c>
      <c r="D13" s="271" t="s">
        <v>293</v>
      </c>
      <c r="E13" s="271" t="s">
        <v>259</v>
      </c>
      <c r="F13" s="272" t="s">
        <v>293</v>
      </c>
      <c r="G13" s="592"/>
      <c r="H13" s="600"/>
      <c r="I13" s="587"/>
      <c r="J13" s="590"/>
      <c r="K13" s="271" t="s">
        <v>259</v>
      </c>
      <c r="L13" s="273" t="s">
        <v>293</v>
      </c>
      <c r="M13" s="271" t="s">
        <v>259</v>
      </c>
      <c r="N13" s="271" t="s">
        <v>293</v>
      </c>
      <c r="O13" s="587"/>
      <c r="P13" s="590"/>
      <c r="Q13" s="590"/>
    </row>
    <row r="14" spans="1:18" x14ac:dyDescent="0.3">
      <c r="B14" s="123" t="s">
        <v>294</v>
      </c>
      <c r="C14" s="438"/>
      <c r="D14" s="438"/>
      <c r="E14" s="438"/>
      <c r="F14" s="438"/>
      <c r="G14" s="440">
        <f>RC_Summary!$AA31</f>
        <v>0.28000000000000003</v>
      </c>
      <c r="H14" s="391">
        <f>IF(F14="",D14,F14)*G14</f>
        <v>0</v>
      </c>
      <c r="I14" s="438"/>
      <c r="J14" s="438"/>
      <c r="K14" s="438"/>
      <c r="L14" s="438"/>
      <c r="M14" s="438"/>
      <c r="N14" s="438"/>
      <c r="O14" s="438"/>
      <c r="P14" s="440">
        <f>RC_Summary!$AA17</f>
        <v>0.35</v>
      </c>
      <c r="Q14" s="305">
        <f>MAX(0,(1+$P14)*IF(N14="",L14,N14)-$O14)</f>
        <v>0</v>
      </c>
      <c r="R14" s="124" t="str">
        <f>IF(O14&lt;N14,"CHECK","OK")</f>
        <v>OK</v>
      </c>
    </row>
    <row r="15" spans="1:18" s="116" customFormat="1" x14ac:dyDescent="0.3">
      <c r="B15" s="123" t="s">
        <v>295</v>
      </c>
      <c r="C15" s="438"/>
      <c r="D15" s="438"/>
      <c r="E15" s="438"/>
      <c r="F15" s="438"/>
      <c r="G15" s="440">
        <f>RC_Summary!$AA32</f>
        <v>0.28000000000000003</v>
      </c>
      <c r="H15" s="391">
        <f t="shared" ref="H15:H24" si="0">IF(F15="",D15,F15)*G15</f>
        <v>0</v>
      </c>
      <c r="I15" s="438"/>
      <c r="J15" s="438"/>
      <c r="K15" s="438"/>
      <c r="L15" s="438"/>
      <c r="M15" s="438"/>
      <c r="N15" s="438"/>
      <c r="O15" s="438"/>
      <c r="P15" s="440">
        <f>RC_Summary!$AA18</f>
        <v>0.35</v>
      </c>
      <c r="Q15" s="305">
        <f t="shared" ref="Q15:Q24" si="1">MAX(0,(1+$P15)*IF(N15="",L15,N15)-$O15)</f>
        <v>0</v>
      </c>
      <c r="R15" s="124" t="str">
        <f t="shared" ref="R15:R24" si="2">IF(O15&lt;N15,"CHECK","OK")</f>
        <v>OK</v>
      </c>
    </row>
    <row r="16" spans="1:18" s="116" customFormat="1" x14ac:dyDescent="0.3">
      <c r="B16" s="123" t="s">
        <v>296</v>
      </c>
      <c r="C16" s="438"/>
      <c r="D16" s="438"/>
      <c r="E16" s="438"/>
      <c r="F16" s="438"/>
      <c r="G16" s="440">
        <f>RC_Summary!$AA33</f>
        <v>0.32</v>
      </c>
      <c r="H16" s="391">
        <f t="shared" si="0"/>
        <v>0</v>
      </c>
      <c r="I16" s="438"/>
      <c r="J16" s="438"/>
      <c r="K16" s="438"/>
      <c r="L16" s="438"/>
      <c r="M16" s="438"/>
      <c r="N16" s="438"/>
      <c r="O16" s="438"/>
      <c r="P16" s="440">
        <f>RC_Summary!$AA19</f>
        <v>0.4</v>
      </c>
      <c r="Q16" s="305">
        <f t="shared" si="1"/>
        <v>0</v>
      </c>
      <c r="R16" s="124" t="str">
        <f t="shared" si="2"/>
        <v>OK</v>
      </c>
    </row>
    <row r="17" spans="2:18" s="116" customFormat="1" x14ac:dyDescent="0.3">
      <c r="B17" s="123" t="s">
        <v>297</v>
      </c>
      <c r="C17" s="438"/>
      <c r="D17" s="438"/>
      <c r="E17" s="438"/>
      <c r="F17" s="438"/>
      <c r="G17" s="440">
        <f>RC_Summary!$AA34</f>
        <v>0.36</v>
      </c>
      <c r="H17" s="391">
        <f t="shared" si="0"/>
        <v>0</v>
      </c>
      <c r="I17" s="438"/>
      <c r="J17" s="438"/>
      <c r="K17" s="438"/>
      <c r="L17" s="438"/>
      <c r="M17" s="438"/>
      <c r="N17" s="438"/>
      <c r="O17" s="438"/>
      <c r="P17" s="440">
        <f>RC_Summary!$AA20</f>
        <v>0.45</v>
      </c>
      <c r="Q17" s="305">
        <f t="shared" si="1"/>
        <v>0</v>
      </c>
      <c r="R17" s="124" t="str">
        <f t="shared" si="2"/>
        <v>OK</v>
      </c>
    </row>
    <row r="18" spans="2:18" s="116" customFormat="1" x14ac:dyDescent="0.3">
      <c r="B18" s="123" t="s">
        <v>298</v>
      </c>
      <c r="C18" s="438"/>
      <c r="D18" s="438"/>
      <c r="E18" s="438"/>
      <c r="F18" s="438"/>
      <c r="G18" s="440">
        <f>RC_Summary!$AA35</f>
        <v>0.36</v>
      </c>
      <c r="H18" s="391">
        <f t="shared" si="0"/>
        <v>0</v>
      </c>
      <c r="I18" s="438"/>
      <c r="J18" s="438"/>
      <c r="K18" s="438"/>
      <c r="L18" s="438"/>
      <c r="M18" s="438"/>
      <c r="N18" s="438"/>
      <c r="O18" s="438"/>
      <c r="P18" s="440">
        <f>RC_Summary!$AA21</f>
        <v>0.45</v>
      </c>
      <c r="Q18" s="305">
        <f t="shared" si="1"/>
        <v>0</v>
      </c>
      <c r="R18" s="124" t="str">
        <f t="shared" si="2"/>
        <v>OK</v>
      </c>
    </row>
    <row r="19" spans="2:18" s="116" customFormat="1" x14ac:dyDescent="0.3">
      <c r="B19" s="123" t="s">
        <v>299</v>
      </c>
      <c r="C19" s="438"/>
      <c r="D19" s="438"/>
      <c r="E19" s="438"/>
      <c r="F19" s="438"/>
      <c r="G19" s="440">
        <f>RC_Summary!$AA36</f>
        <v>0.32</v>
      </c>
      <c r="H19" s="391">
        <f t="shared" si="0"/>
        <v>0</v>
      </c>
      <c r="I19" s="438"/>
      <c r="J19" s="438"/>
      <c r="K19" s="438"/>
      <c r="L19" s="438"/>
      <c r="M19" s="438"/>
      <c r="N19" s="438"/>
      <c r="O19" s="438"/>
      <c r="P19" s="440">
        <f>RC_Summary!$AA22</f>
        <v>0.4</v>
      </c>
      <c r="Q19" s="305">
        <f t="shared" si="1"/>
        <v>0</v>
      </c>
      <c r="R19" s="124" t="str">
        <f t="shared" si="2"/>
        <v>OK</v>
      </c>
    </row>
    <row r="20" spans="2:18" s="116" customFormat="1" ht="13.5" customHeight="1" x14ac:dyDescent="0.3">
      <c r="B20" s="123" t="s">
        <v>300</v>
      </c>
      <c r="C20" s="438"/>
      <c r="D20" s="438"/>
      <c r="E20" s="438"/>
      <c r="F20" s="438"/>
      <c r="G20" s="440">
        <f>RC_Summary!$AA37</f>
        <v>0.32</v>
      </c>
      <c r="H20" s="391">
        <f t="shared" si="0"/>
        <v>0</v>
      </c>
      <c r="I20" s="438"/>
      <c r="J20" s="438"/>
      <c r="K20" s="438"/>
      <c r="L20" s="438"/>
      <c r="M20" s="438"/>
      <c r="N20" s="438"/>
      <c r="O20" s="438"/>
      <c r="P20" s="440">
        <f>RC_Summary!$AA23</f>
        <v>0.4</v>
      </c>
      <c r="Q20" s="305">
        <f t="shared" si="1"/>
        <v>0</v>
      </c>
      <c r="R20" s="124" t="str">
        <f t="shared" si="2"/>
        <v>OK</v>
      </c>
    </row>
    <row r="21" spans="2:18" s="116" customFormat="1" x14ac:dyDescent="0.3">
      <c r="B21" s="123" t="s">
        <v>301</v>
      </c>
      <c r="C21" s="438"/>
      <c r="D21" s="438"/>
      <c r="E21" s="438"/>
      <c r="F21" s="438"/>
      <c r="G21" s="440">
        <f>RC_Summary!$AA38</f>
        <v>0.36</v>
      </c>
      <c r="H21" s="391">
        <f t="shared" si="0"/>
        <v>0</v>
      </c>
      <c r="I21" s="438"/>
      <c r="J21" s="438"/>
      <c r="K21" s="438"/>
      <c r="L21" s="438"/>
      <c r="M21" s="438"/>
      <c r="N21" s="438"/>
      <c r="O21" s="438"/>
      <c r="P21" s="440">
        <f>RC_Summary!$AA24</f>
        <v>0.45</v>
      </c>
      <c r="Q21" s="305">
        <f t="shared" si="1"/>
        <v>0</v>
      </c>
      <c r="R21" s="124" t="str">
        <f t="shared" si="2"/>
        <v>OK</v>
      </c>
    </row>
    <row r="22" spans="2:18" s="116" customFormat="1" x14ac:dyDescent="0.3">
      <c r="B22" s="123" t="s">
        <v>302</v>
      </c>
      <c r="C22" s="438"/>
      <c r="D22" s="438"/>
      <c r="E22" s="438"/>
      <c r="F22" s="438"/>
      <c r="G22" s="440">
        <f>RC_Summary!$AA39</f>
        <v>0.32</v>
      </c>
      <c r="H22" s="391">
        <f t="shared" si="0"/>
        <v>0</v>
      </c>
      <c r="I22" s="438"/>
      <c r="J22" s="438"/>
      <c r="K22" s="438"/>
      <c r="L22" s="438"/>
      <c r="M22" s="438"/>
      <c r="N22" s="438"/>
      <c r="O22" s="438"/>
      <c r="P22" s="440">
        <f>RC_Summary!$AA25</f>
        <v>0.4</v>
      </c>
      <c r="Q22" s="305">
        <f t="shared" si="1"/>
        <v>0</v>
      </c>
      <c r="R22" s="124" t="str">
        <f t="shared" si="2"/>
        <v>OK</v>
      </c>
    </row>
    <row r="23" spans="2:18" s="116" customFormat="1" x14ac:dyDescent="0.3">
      <c r="B23" s="123" t="s">
        <v>303</v>
      </c>
      <c r="C23" s="438"/>
      <c r="D23" s="438"/>
      <c r="E23" s="438"/>
      <c r="F23" s="438"/>
      <c r="G23" s="440">
        <f>RC_Summary!$AA40</f>
        <v>0.32</v>
      </c>
      <c r="H23" s="391">
        <f t="shared" si="0"/>
        <v>0</v>
      </c>
      <c r="I23" s="438"/>
      <c r="J23" s="438"/>
      <c r="K23" s="438"/>
      <c r="L23" s="438"/>
      <c r="M23" s="438"/>
      <c r="N23" s="438"/>
      <c r="O23" s="438"/>
      <c r="P23" s="440">
        <f>RC_Summary!$AA26</f>
        <v>0.4</v>
      </c>
      <c r="Q23" s="305">
        <f t="shared" si="1"/>
        <v>0</v>
      </c>
      <c r="R23" s="124" t="str">
        <f t="shared" si="2"/>
        <v>OK</v>
      </c>
    </row>
    <row r="24" spans="2:18" s="116" customFormat="1" x14ac:dyDescent="0.3">
      <c r="B24" s="123" t="s">
        <v>304</v>
      </c>
      <c r="C24" s="438"/>
      <c r="D24" s="438"/>
      <c r="E24" s="438"/>
      <c r="F24" s="438"/>
      <c r="G24" s="440">
        <f>RC_Summary!$AA41</f>
        <v>0.36</v>
      </c>
      <c r="H24" s="391">
        <f t="shared" si="0"/>
        <v>0</v>
      </c>
      <c r="I24" s="438"/>
      <c r="J24" s="438"/>
      <c r="K24" s="438"/>
      <c r="L24" s="438"/>
      <c r="M24" s="438"/>
      <c r="N24" s="438"/>
      <c r="O24" s="438"/>
      <c r="P24" s="440">
        <f>RC_Summary!$AA27</f>
        <v>0.45</v>
      </c>
      <c r="Q24" s="305">
        <f t="shared" si="1"/>
        <v>0</v>
      </c>
      <c r="R24" s="124" t="str">
        <f t="shared" si="2"/>
        <v>OK</v>
      </c>
    </row>
    <row r="25" spans="2:18" s="116" customFormat="1" x14ac:dyDescent="0.3">
      <c r="B25" s="125" t="s">
        <v>305</v>
      </c>
      <c r="C25" s="441">
        <f>SUM(C14:C24)</f>
        <v>0</v>
      </c>
      <c r="D25" s="441">
        <f>SUM(D14:D24)</f>
        <v>0</v>
      </c>
      <c r="E25" s="441">
        <f>SUM(E14:E24)</f>
        <v>0</v>
      </c>
      <c r="F25" s="441">
        <f>SUM(F14:F24)</f>
        <v>0</v>
      </c>
      <c r="H25" s="441">
        <f t="shared" ref="H25:O25" si="3">SUM(H14:H24)</f>
        <v>0</v>
      </c>
      <c r="I25" s="441">
        <f t="shared" si="3"/>
        <v>0</v>
      </c>
      <c r="J25" s="441">
        <f t="shared" si="3"/>
        <v>0</v>
      </c>
      <c r="K25" s="441">
        <f t="shared" si="3"/>
        <v>0</v>
      </c>
      <c r="L25" s="441">
        <f t="shared" si="3"/>
        <v>0</v>
      </c>
      <c r="M25" s="441">
        <f t="shared" si="3"/>
        <v>0</v>
      </c>
      <c r="N25" s="441">
        <f t="shared" si="3"/>
        <v>0</v>
      </c>
      <c r="O25" s="441">
        <f t="shared" si="3"/>
        <v>0</v>
      </c>
      <c r="Q25" s="442">
        <f>SUM(Q14:Q24)</f>
        <v>0</v>
      </c>
    </row>
    <row r="26" spans="2:18" s="116" customFormat="1" x14ac:dyDescent="0.3">
      <c r="O26" s="124" t="str">
        <f>IF(O25=MAX(I25-J25,N25),"OK","CHECK")</f>
        <v>OK</v>
      </c>
    </row>
    <row r="27" spans="2:18" s="116" customFormat="1" x14ac:dyDescent="0.3"/>
    <row r="28" spans="2:18" s="116" customFormat="1" x14ac:dyDescent="0.3"/>
    <row r="29" spans="2:18" s="116" customFormat="1" ht="14" x14ac:dyDescent="0.3">
      <c r="B29" s="126" t="s">
        <v>306</v>
      </c>
    </row>
    <row r="30" spans="2:18" s="116" customFormat="1" x14ac:dyDescent="0.3"/>
    <row r="31" spans="2:18" s="116" customFormat="1" ht="15.5" x14ac:dyDescent="0.35">
      <c r="B31" s="127" t="s">
        <v>307</v>
      </c>
    </row>
    <row r="32" spans="2:18" s="116" customFormat="1" x14ac:dyDescent="0.3">
      <c r="B32" s="128" t="s">
        <v>308</v>
      </c>
    </row>
    <row r="33" spans="2:11" s="116" customFormat="1" x14ac:dyDescent="0.3"/>
    <row r="34" spans="2:11" s="116" customFormat="1" ht="13" customHeight="1" x14ac:dyDescent="0.3">
      <c r="B34" s="586" t="s">
        <v>282</v>
      </c>
      <c r="C34" s="586" t="s">
        <v>309</v>
      </c>
      <c r="D34" s="589" t="s">
        <v>286</v>
      </c>
      <c r="E34" s="593" t="s">
        <v>310</v>
      </c>
      <c r="F34" s="594"/>
      <c r="G34" s="593" t="s">
        <v>311</v>
      </c>
      <c r="H34" s="594"/>
      <c r="I34" s="586" t="s">
        <v>312</v>
      </c>
      <c r="J34" s="589" t="s">
        <v>313</v>
      </c>
      <c r="K34" s="588" t="s">
        <v>314</v>
      </c>
    </row>
    <row r="35" spans="2:11" s="116" customFormat="1" x14ac:dyDescent="0.3">
      <c r="B35" s="586"/>
      <c r="C35" s="586"/>
      <c r="D35" s="589"/>
      <c r="E35" s="595"/>
      <c r="F35" s="596"/>
      <c r="G35" s="595"/>
      <c r="H35" s="596"/>
      <c r="I35" s="586"/>
      <c r="J35" s="589"/>
      <c r="K35" s="589"/>
    </row>
    <row r="36" spans="2:11" s="116" customFormat="1" x14ac:dyDescent="0.3">
      <c r="B36" s="587"/>
      <c r="C36" s="587"/>
      <c r="D36" s="590"/>
      <c r="E36" s="271" t="s">
        <v>259</v>
      </c>
      <c r="F36" s="273" t="s">
        <v>293</v>
      </c>
      <c r="G36" s="271" t="s">
        <v>259</v>
      </c>
      <c r="H36" s="271" t="s">
        <v>293</v>
      </c>
      <c r="I36" s="587"/>
      <c r="J36" s="590"/>
      <c r="K36" s="590"/>
    </row>
    <row r="37" spans="2:11" s="116" customFormat="1" x14ac:dyDescent="0.3">
      <c r="B37" s="123" t="s">
        <v>294</v>
      </c>
      <c r="C37" s="438"/>
      <c r="D37" s="438"/>
      <c r="E37" s="438"/>
      <c r="F37" s="438"/>
      <c r="G37" s="438"/>
      <c r="H37" s="438"/>
      <c r="I37" s="438"/>
      <c r="J37" s="440">
        <f>RC_Summary!$AA17</f>
        <v>0.35</v>
      </c>
      <c r="K37" s="305">
        <f>MAX(0,(1+$J37)*IF(H37="",F37,H37)-$I37)</f>
        <v>0</v>
      </c>
    </row>
    <row r="38" spans="2:11" s="116" customFormat="1" x14ac:dyDescent="0.3">
      <c r="B38" s="123" t="s">
        <v>295</v>
      </c>
      <c r="C38" s="438"/>
      <c r="D38" s="438"/>
      <c r="E38" s="438"/>
      <c r="F38" s="438"/>
      <c r="G38" s="438"/>
      <c r="H38" s="438"/>
      <c r="I38" s="438"/>
      <c r="J38" s="440">
        <f>RC_Summary!$AA18</f>
        <v>0.35</v>
      </c>
      <c r="K38" s="305">
        <f t="shared" ref="K38:K47" si="4">MAX(0,(1+$J38)*IF(H38="",F38,H38)-$I38)</f>
        <v>0</v>
      </c>
    </row>
    <row r="39" spans="2:11" s="116" customFormat="1" x14ac:dyDescent="0.3">
      <c r="B39" s="123" t="s">
        <v>296</v>
      </c>
      <c r="C39" s="438"/>
      <c r="D39" s="438"/>
      <c r="E39" s="438"/>
      <c r="F39" s="438"/>
      <c r="G39" s="438"/>
      <c r="H39" s="438"/>
      <c r="I39" s="438"/>
      <c r="J39" s="440">
        <f>RC_Summary!$AA19</f>
        <v>0.4</v>
      </c>
      <c r="K39" s="305">
        <f t="shared" si="4"/>
        <v>0</v>
      </c>
    </row>
    <row r="40" spans="2:11" s="116" customFormat="1" x14ac:dyDescent="0.3">
      <c r="B40" s="123" t="s">
        <v>297</v>
      </c>
      <c r="C40" s="438"/>
      <c r="D40" s="438"/>
      <c r="E40" s="438"/>
      <c r="F40" s="438"/>
      <c r="G40" s="438"/>
      <c r="H40" s="438"/>
      <c r="I40" s="438"/>
      <c r="J40" s="440">
        <f>RC_Summary!$AA20</f>
        <v>0.45</v>
      </c>
      <c r="K40" s="305">
        <f t="shared" si="4"/>
        <v>0</v>
      </c>
    </row>
    <row r="41" spans="2:11" s="116" customFormat="1" x14ac:dyDescent="0.3">
      <c r="B41" s="123" t="s">
        <v>298</v>
      </c>
      <c r="C41" s="438"/>
      <c r="D41" s="438"/>
      <c r="E41" s="438"/>
      <c r="F41" s="438"/>
      <c r="G41" s="438"/>
      <c r="H41" s="438"/>
      <c r="I41" s="438"/>
      <c r="J41" s="440">
        <f>RC_Summary!$AA21</f>
        <v>0.45</v>
      </c>
      <c r="K41" s="305">
        <f t="shared" si="4"/>
        <v>0</v>
      </c>
    </row>
    <row r="42" spans="2:11" s="116" customFormat="1" x14ac:dyDescent="0.3">
      <c r="B42" s="123" t="s">
        <v>299</v>
      </c>
      <c r="C42" s="438"/>
      <c r="D42" s="438"/>
      <c r="E42" s="438"/>
      <c r="F42" s="438"/>
      <c r="G42" s="438"/>
      <c r="H42" s="438"/>
      <c r="I42" s="438"/>
      <c r="J42" s="440">
        <f>RC_Summary!$AA22</f>
        <v>0.4</v>
      </c>
      <c r="K42" s="305">
        <f t="shared" si="4"/>
        <v>0</v>
      </c>
    </row>
    <row r="43" spans="2:11" s="116" customFormat="1" ht="12" customHeight="1" x14ac:dyDescent="0.3">
      <c r="B43" s="123" t="s">
        <v>300</v>
      </c>
      <c r="C43" s="438"/>
      <c r="D43" s="438"/>
      <c r="E43" s="438"/>
      <c r="F43" s="438"/>
      <c r="G43" s="438"/>
      <c r="H43" s="438"/>
      <c r="I43" s="438"/>
      <c r="J43" s="440">
        <f>RC_Summary!$AA23</f>
        <v>0.4</v>
      </c>
      <c r="K43" s="305">
        <f t="shared" si="4"/>
        <v>0</v>
      </c>
    </row>
    <row r="44" spans="2:11" s="116" customFormat="1" x14ac:dyDescent="0.3">
      <c r="B44" s="123" t="s">
        <v>301</v>
      </c>
      <c r="C44" s="438"/>
      <c r="D44" s="438"/>
      <c r="E44" s="438"/>
      <c r="F44" s="438"/>
      <c r="G44" s="438"/>
      <c r="H44" s="438"/>
      <c r="I44" s="438"/>
      <c r="J44" s="440">
        <f>RC_Summary!$AA24</f>
        <v>0.45</v>
      </c>
      <c r="K44" s="305">
        <f t="shared" si="4"/>
        <v>0</v>
      </c>
    </row>
    <row r="45" spans="2:11" s="116" customFormat="1" x14ac:dyDescent="0.3">
      <c r="B45" s="123" t="s">
        <v>302</v>
      </c>
      <c r="C45" s="438"/>
      <c r="D45" s="438"/>
      <c r="E45" s="438"/>
      <c r="F45" s="438"/>
      <c r="G45" s="438"/>
      <c r="H45" s="438"/>
      <c r="I45" s="438"/>
      <c r="J45" s="440">
        <f>RC_Summary!$AA25</f>
        <v>0.4</v>
      </c>
      <c r="K45" s="305">
        <f t="shared" si="4"/>
        <v>0</v>
      </c>
    </row>
    <row r="46" spans="2:11" s="116" customFormat="1" x14ac:dyDescent="0.3">
      <c r="B46" s="123" t="s">
        <v>303</v>
      </c>
      <c r="C46" s="438"/>
      <c r="D46" s="438"/>
      <c r="E46" s="438"/>
      <c r="F46" s="438"/>
      <c r="G46" s="438"/>
      <c r="H46" s="438"/>
      <c r="I46" s="438"/>
      <c r="J46" s="440">
        <f>RC_Summary!$AA26</f>
        <v>0.4</v>
      </c>
      <c r="K46" s="305">
        <f t="shared" si="4"/>
        <v>0</v>
      </c>
    </row>
    <row r="47" spans="2:11" s="116" customFormat="1" x14ac:dyDescent="0.3">
      <c r="B47" s="123" t="s">
        <v>304</v>
      </c>
      <c r="C47" s="438"/>
      <c r="D47" s="438"/>
      <c r="E47" s="438"/>
      <c r="F47" s="438"/>
      <c r="G47" s="438"/>
      <c r="H47" s="438"/>
      <c r="I47" s="438"/>
      <c r="J47" s="440">
        <f>RC_Summary!$AA27</f>
        <v>0.45</v>
      </c>
      <c r="K47" s="305">
        <f t="shared" si="4"/>
        <v>0</v>
      </c>
    </row>
    <row r="48" spans="2:11" s="116" customFormat="1" x14ac:dyDescent="0.3">
      <c r="B48" s="125" t="s">
        <v>305</v>
      </c>
      <c r="C48" s="441">
        <f t="shared" ref="C48:I48" si="5">SUM(C37:C47)</f>
        <v>0</v>
      </c>
      <c r="D48" s="441">
        <f t="shared" si="5"/>
        <v>0</v>
      </c>
      <c r="E48" s="441">
        <f t="shared" si="5"/>
        <v>0</v>
      </c>
      <c r="F48" s="441">
        <f t="shared" si="5"/>
        <v>0</v>
      </c>
      <c r="G48" s="441">
        <f t="shared" si="5"/>
        <v>0</v>
      </c>
      <c r="H48" s="441">
        <f t="shared" si="5"/>
        <v>0</v>
      </c>
      <c r="I48" s="441">
        <f t="shared" si="5"/>
        <v>0</v>
      </c>
      <c r="K48" s="442">
        <f>SUM(K37:K47)</f>
        <v>0</v>
      </c>
    </row>
    <row r="49" spans="9:9" s="116" customFormat="1" x14ac:dyDescent="0.3">
      <c r="I49" s="124" t="str">
        <f>IF(I48=MAX(C48-D48,H48),"OK","CHECK")</f>
        <v>OK</v>
      </c>
    </row>
    <row r="50" spans="9:9" s="116" customFormat="1" x14ac:dyDescent="0.3"/>
    <row r="51" spans="9:9" s="116" customFormat="1" x14ac:dyDescent="0.3"/>
    <row r="52" spans="9:9" s="116" customFormat="1" x14ac:dyDescent="0.3"/>
    <row r="53" spans="9:9" s="116" customFormat="1" x14ac:dyDescent="0.3"/>
    <row r="54" spans="9:9" s="116" customFormat="1" x14ac:dyDescent="0.3"/>
    <row r="55" spans="9:9" s="116" customFormat="1" x14ac:dyDescent="0.3"/>
    <row r="56" spans="9:9" s="116" customFormat="1" x14ac:dyDescent="0.3"/>
    <row r="57" spans="9:9" s="116" customFormat="1" x14ac:dyDescent="0.3"/>
    <row r="58" spans="9:9" s="116" customFormat="1" x14ac:dyDescent="0.3"/>
    <row r="59" spans="9:9" s="116" customFormat="1" x14ac:dyDescent="0.3"/>
    <row r="60" spans="9:9" s="116" customFormat="1" x14ac:dyDescent="0.3"/>
    <row r="61" spans="9:9" s="116" customFormat="1" x14ac:dyDescent="0.3"/>
    <row r="62" spans="9:9" s="116" customFormat="1" x14ac:dyDescent="0.3"/>
    <row r="63" spans="9:9" s="116" customFormat="1" x14ac:dyDescent="0.3"/>
    <row r="64" spans="9:9" s="116" customFormat="1" x14ac:dyDescent="0.3"/>
    <row r="65" s="116" customFormat="1" x14ac:dyDescent="0.3"/>
    <row r="66" s="116" customFormat="1" x14ac:dyDescent="0.3"/>
    <row r="67" s="116" customFormat="1" x14ac:dyDescent="0.3"/>
    <row r="68" s="116" customFormat="1" x14ac:dyDescent="0.3"/>
    <row r="69" s="116" customFormat="1" x14ac:dyDescent="0.3"/>
    <row r="70" s="116" customFormat="1" x14ac:dyDescent="0.3"/>
    <row r="71" s="116" customFormat="1" x14ac:dyDescent="0.3"/>
    <row r="72" s="116" customFormat="1" x14ac:dyDescent="0.3"/>
    <row r="73" s="116" customFormat="1" x14ac:dyDescent="0.3"/>
    <row r="74" s="116" customFormat="1" x14ac:dyDescent="0.3"/>
    <row r="75" s="116" customFormat="1" x14ac:dyDescent="0.3"/>
    <row r="76" s="116" customFormat="1" x14ac:dyDescent="0.3"/>
    <row r="77" s="116" customFormat="1" x14ac:dyDescent="0.3"/>
    <row r="78" s="116" customFormat="1" x14ac:dyDescent="0.3"/>
    <row r="79" s="116" customFormat="1" x14ac:dyDescent="0.3"/>
    <row r="80" s="116" customFormat="1" x14ac:dyDescent="0.3"/>
    <row r="81" s="116" customFormat="1" x14ac:dyDescent="0.3"/>
    <row r="82" s="116" customFormat="1" x14ac:dyDescent="0.3"/>
    <row r="83" s="116" customFormat="1" x14ac:dyDescent="0.3"/>
    <row r="84" s="116" customFormat="1" x14ac:dyDescent="0.3"/>
    <row r="85" s="116" customFormat="1" x14ac:dyDescent="0.3"/>
    <row r="86" s="116" customFormat="1" x14ac:dyDescent="0.3"/>
    <row r="87" s="116" customFormat="1" x14ac:dyDescent="0.3"/>
    <row r="88" s="116" customFormat="1" x14ac:dyDescent="0.3"/>
    <row r="89" s="116" customFormat="1" x14ac:dyDescent="0.3"/>
    <row r="90" s="116" customFormat="1" x14ac:dyDescent="0.3"/>
    <row r="91" s="116" customFormat="1" x14ac:dyDescent="0.3"/>
    <row r="92" s="116" customFormat="1" x14ac:dyDescent="0.3"/>
    <row r="93" s="116" customFormat="1" x14ac:dyDescent="0.3"/>
    <row r="94" s="116" customFormat="1" x14ac:dyDescent="0.3"/>
    <row r="95" s="116" customFormat="1" x14ac:dyDescent="0.3"/>
    <row r="96" s="116" customFormat="1" x14ac:dyDescent="0.3"/>
    <row r="97" s="116" customFormat="1" x14ac:dyDescent="0.3"/>
    <row r="98" s="116" customFormat="1" x14ac:dyDescent="0.3"/>
    <row r="99" s="116" customFormat="1" x14ac:dyDescent="0.3"/>
    <row r="100" s="116" customFormat="1" x14ac:dyDescent="0.3"/>
    <row r="101" s="116" customFormat="1" x14ac:dyDescent="0.3"/>
    <row r="102" s="116" customFormat="1" x14ac:dyDescent="0.3"/>
    <row r="103" s="116" customFormat="1" x14ac:dyDescent="0.3"/>
    <row r="104" s="116" customFormat="1" x14ac:dyDescent="0.3"/>
    <row r="105" s="116" customFormat="1" x14ac:dyDescent="0.3"/>
    <row r="106" s="116" customFormat="1" x14ac:dyDescent="0.3"/>
    <row r="107" s="116" customFormat="1" x14ac:dyDescent="0.3"/>
    <row r="108" s="116" customFormat="1" x14ac:dyDescent="0.3"/>
    <row r="109" s="116" customFormat="1" x14ac:dyDescent="0.3"/>
    <row r="110" s="116" customFormat="1" x14ac:dyDescent="0.3"/>
    <row r="111" s="116" customFormat="1" x14ac:dyDescent="0.3"/>
    <row r="112" s="116" customFormat="1" x14ac:dyDescent="0.3"/>
    <row r="113" s="116" customFormat="1" x14ac:dyDescent="0.3"/>
    <row r="114" s="116" customFormat="1" x14ac:dyDescent="0.3"/>
    <row r="115" s="116" customFormat="1" x14ac:dyDescent="0.3"/>
    <row r="116" s="116" customFormat="1" x14ac:dyDescent="0.3"/>
    <row r="117" s="116" customFormat="1" x14ac:dyDescent="0.3"/>
    <row r="118" s="116" customFormat="1" x14ac:dyDescent="0.3"/>
    <row r="119" s="116" customFormat="1" x14ac:dyDescent="0.3"/>
    <row r="120" s="116" customFormat="1" x14ac:dyDescent="0.3"/>
    <row r="121" s="116" customFormat="1" x14ac:dyDescent="0.3"/>
    <row r="122" s="116" customFormat="1" x14ac:dyDescent="0.3"/>
    <row r="123" s="116" customFormat="1" x14ac:dyDescent="0.3"/>
    <row r="124" s="116" customFormat="1" x14ac:dyDescent="0.3"/>
    <row r="125" s="116" customFormat="1" x14ac:dyDescent="0.3"/>
    <row r="126" s="116" customFormat="1" x14ac:dyDescent="0.3"/>
    <row r="127" s="116" customFormat="1" x14ac:dyDescent="0.3"/>
    <row r="128" s="116" customFormat="1" x14ac:dyDescent="0.3"/>
    <row r="129" s="116" customFormat="1" x14ac:dyDescent="0.3"/>
    <row r="130" s="116" customFormat="1" x14ac:dyDescent="0.3"/>
    <row r="131" s="116" customFormat="1" x14ac:dyDescent="0.3"/>
    <row r="132" s="116" customFormat="1" x14ac:dyDescent="0.3"/>
    <row r="133" s="116" customFormat="1" x14ac:dyDescent="0.3"/>
    <row r="134" s="116" customFormat="1" x14ac:dyDescent="0.3"/>
    <row r="135" s="116" customFormat="1" x14ac:dyDescent="0.3"/>
    <row r="136" s="116" customFormat="1" x14ac:dyDescent="0.3"/>
    <row r="137" s="116" customFormat="1" x14ac:dyDescent="0.3"/>
    <row r="138" s="116" customFormat="1" x14ac:dyDescent="0.3"/>
    <row r="139" s="116" customFormat="1" x14ac:dyDescent="0.3"/>
    <row r="140" s="116" customFormat="1" x14ac:dyDescent="0.3"/>
    <row r="141" s="116" customFormat="1" x14ac:dyDescent="0.3"/>
    <row r="142" s="116" customFormat="1" x14ac:dyDescent="0.3"/>
    <row r="143" s="116" customFormat="1" x14ac:dyDescent="0.3"/>
    <row r="144" s="116" customFormat="1" x14ac:dyDescent="0.3"/>
    <row r="145" s="116" customFormat="1" x14ac:dyDescent="0.3"/>
    <row r="146" s="116" customFormat="1" x14ac:dyDescent="0.3"/>
    <row r="147" s="116" customFormat="1" x14ac:dyDescent="0.3"/>
    <row r="148" s="116" customFormat="1" x14ac:dyDescent="0.3"/>
    <row r="149" s="116" customFormat="1" x14ac:dyDescent="0.3"/>
    <row r="150" s="116" customFormat="1" x14ac:dyDescent="0.3"/>
    <row r="151" s="116" customFormat="1" x14ac:dyDescent="0.3"/>
    <row r="152" s="116" customFormat="1" x14ac:dyDescent="0.3"/>
    <row r="153" s="116" customFormat="1" x14ac:dyDescent="0.3"/>
    <row r="154" s="116" customFormat="1" x14ac:dyDescent="0.3"/>
    <row r="155" s="116" customFormat="1" x14ac:dyDescent="0.3"/>
    <row r="156" s="116" customFormat="1" x14ac:dyDescent="0.3"/>
    <row r="157" s="116" customFormat="1" x14ac:dyDescent="0.3"/>
    <row r="158" s="116" customFormat="1" x14ac:dyDescent="0.3"/>
    <row r="159" s="116" customFormat="1" x14ac:dyDescent="0.3"/>
    <row r="160" s="116" customFormat="1" x14ac:dyDescent="0.3"/>
    <row r="161" s="116" customFormat="1" x14ac:dyDescent="0.3"/>
    <row r="162" s="116" customFormat="1" x14ac:dyDescent="0.3"/>
    <row r="163" s="116" customFormat="1" x14ac:dyDescent="0.3"/>
    <row r="164" s="116" customFormat="1" x14ac:dyDescent="0.3"/>
    <row r="165" s="116" customFormat="1" x14ac:dyDescent="0.3"/>
    <row r="166" s="116" customFormat="1" x14ac:dyDescent="0.3"/>
    <row r="167" s="116" customFormat="1" x14ac:dyDescent="0.3"/>
    <row r="168" s="116" customFormat="1" x14ac:dyDescent="0.3"/>
    <row r="169" s="116" customFormat="1" x14ac:dyDescent="0.3"/>
    <row r="170" s="116" customFormat="1" x14ac:dyDescent="0.3"/>
    <row r="171" s="116" customFormat="1" x14ac:dyDescent="0.3"/>
    <row r="172" s="116" customFormat="1" x14ac:dyDescent="0.3"/>
    <row r="173" s="116" customFormat="1" x14ac:dyDescent="0.3"/>
    <row r="174" s="116" customFormat="1" x14ac:dyDescent="0.3"/>
    <row r="175" s="116" customFormat="1" x14ac:dyDescent="0.3"/>
    <row r="176" s="116" customFormat="1" x14ac:dyDescent="0.3"/>
    <row r="177" s="116" customFormat="1" x14ac:dyDescent="0.3"/>
    <row r="178" s="116" customFormat="1" x14ac:dyDescent="0.3"/>
    <row r="179" s="116" customFormat="1" x14ac:dyDescent="0.3"/>
    <row r="180" s="116" customFormat="1" x14ac:dyDescent="0.3"/>
    <row r="181" s="116" customFormat="1" x14ac:dyDescent="0.3"/>
    <row r="182" s="116" customFormat="1" x14ac:dyDescent="0.3"/>
    <row r="183" s="116" customFormat="1" x14ac:dyDescent="0.3"/>
    <row r="184" s="116" customFormat="1" x14ac:dyDescent="0.3"/>
    <row r="185" s="116" customFormat="1" x14ac:dyDescent="0.3"/>
    <row r="186" s="116" customFormat="1" x14ac:dyDescent="0.3"/>
    <row r="187" s="116" customFormat="1" x14ac:dyDescent="0.3"/>
    <row r="188" s="116" customFormat="1" x14ac:dyDescent="0.3"/>
    <row r="189" s="116" customFormat="1" x14ac:dyDescent="0.3"/>
    <row r="190" s="116" customFormat="1" x14ac:dyDescent="0.3"/>
    <row r="191" s="116" customFormat="1" x14ac:dyDescent="0.3"/>
    <row r="192" s="116" customFormat="1" x14ac:dyDescent="0.3"/>
    <row r="193" s="116" customFormat="1" x14ac:dyDescent="0.3"/>
    <row r="194" s="116" customFormat="1" x14ac:dyDescent="0.3"/>
    <row r="195" s="116" customFormat="1" x14ac:dyDescent="0.3"/>
    <row r="196" s="116" customFormat="1" x14ac:dyDescent="0.3"/>
    <row r="197" s="116" customFormat="1" x14ac:dyDescent="0.3"/>
    <row r="198" s="116" customFormat="1" x14ac:dyDescent="0.3"/>
    <row r="199" s="116" customFormat="1" x14ac:dyDescent="0.3"/>
    <row r="200" s="116" customFormat="1" x14ac:dyDescent="0.3"/>
    <row r="201" s="116" customFormat="1" x14ac:dyDescent="0.3"/>
    <row r="202" s="116" customFormat="1" x14ac:dyDescent="0.3"/>
    <row r="203" s="116" customFormat="1" x14ac:dyDescent="0.3"/>
    <row r="204" s="116" customFormat="1" x14ac:dyDescent="0.3"/>
    <row r="205" s="116" customFormat="1" x14ac:dyDescent="0.3"/>
    <row r="206" s="116" customFormat="1" x14ac:dyDescent="0.3"/>
    <row r="207" s="116" customFormat="1" x14ac:dyDescent="0.3"/>
    <row r="208" s="116" customFormat="1" x14ac:dyDescent="0.3"/>
    <row r="209" s="116" customFormat="1" x14ac:dyDescent="0.3"/>
    <row r="210" s="116" customFormat="1" x14ac:dyDescent="0.3"/>
    <row r="211" s="116" customFormat="1" x14ac:dyDescent="0.3"/>
    <row r="212" s="116" customFormat="1" x14ac:dyDescent="0.3"/>
    <row r="213" s="116" customFormat="1" x14ac:dyDescent="0.3"/>
    <row r="214" s="116" customFormat="1" x14ac:dyDescent="0.3"/>
    <row r="215" s="116" customFormat="1" x14ac:dyDescent="0.3"/>
    <row r="216" s="116" customFormat="1" x14ac:dyDescent="0.3"/>
    <row r="217" s="116" customFormat="1" x14ac:dyDescent="0.3"/>
    <row r="218" s="116" customFormat="1" x14ac:dyDescent="0.3"/>
    <row r="219" s="116" customFormat="1" x14ac:dyDescent="0.3"/>
    <row r="220" s="116" customFormat="1" x14ac:dyDescent="0.3"/>
    <row r="221" s="116" customFormat="1" x14ac:dyDescent="0.3"/>
    <row r="222" s="116" customFormat="1" x14ac:dyDescent="0.3"/>
    <row r="223" s="116" customFormat="1" x14ac:dyDescent="0.3"/>
    <row r="224" s="116" customFormat="1" x14ac:dyDescent="0.3"/>
    <row r="225" s="116" customFormat="1" x14ac:dyDescent="0.3"/>
    <row r="226" s="116" customFormat="1" x14ac:dyDescent="0.3"/>
    <row r="227" s="116" customFormat="1" x14ac:dyDescent="0.3"/>
    <row r="228" s="116" customFormat="1" x14ac:dyDescent="0.3"/>
    <row r="229" s="116" customFormat="1" x14ac:dyDescent="0.3"/>
    <row r="230" s="116" customFormat="1" x14ac:dyDescent="0.3"/>
    <row r="231" s="116" customFormat="1" x14ac:dyDescent="0.3"/>
    <row r="232" s="116" customFormat="1" x14ac:dyDescent="0.3"/>
    <row r="233" s="116" customFormat="1" x14ac:dyDescent="0.3"/>
    <row r="234" s="116" customFormat="1" x14ac:dyDescent="0.3"/>
    <row r="235" s="116" customFormat="1" x14ac:dyDescent="0.3"/>
    <row r="236" s="116" customFormat="1" x14ac:dyDescent="0.3"/>
    <row r="237" s="116" customFormat="1" x14ac:dyDescent="0.3"/>
    <row r="238" s="116" customFormat="1" x14ac:dyDescent="0.3"/>
    <row r="239" s="116" customFormat="1" x14ac:dyDescent="0.3"/>
    <row r="240" s="116" customFormat="1" x14ac:dyDescent="0.3"/>
    <row r="241" s="116" customFormat="1" x14ac:dyDescent="0.3"/>
    <row r="242" s="116" customFormat="1" x14ac:dyDescent="0.3"/>
    <row r="243" s="116" customFormat="1" x14ac:dyDescent="0.3"/>
    <row r="244" s="116" customFormat="1" x14ac:dyDescent="0.3"/>
    <row r="245" s="116" customFormat="1" x14ac:dyDescent="0.3"/>
    <row r="246" s="116" customFormat="1" x14ac:dyDescent="0.3"/>
    <row r="247" s="116" customFormat="1" x14ac:dyDescent="0.3"/>
    <row r="248" s="116" customFormat="1" x14ac:dyDescent="0.3"/>
    <row r="249" s="116" customFormat="1" x14ac:dyDescent="0.3"/>
    <row r="250" s="116" customFormat="1" x14ac:dyDescent="0.3"/>
    <row r="251" s="116" customFormat="1" x14ac:dyDescent="0.3"/>
    <row r="252" s="116" customFormat="1" x14ac:dyDescent="0.3"/>
    <row r="253" s="116" customFormat="1" x14ac:dyDescent="0.3"/>
    <row r="254" s="116" customFormat="1" x14ac:dyDescent="0.3"/>
    <row r="255" s="116" customFormat="1" x14ac:dyDescent="0.3"/>
    <row r="256" s="116" customFormat="1" x14ac:dyDescent="0.3"/>
    <row r="257" s="116" customFormat="1" x14ac:dyDescent="0.3"/>
    <row r="258" s="116" customFormat="1" x14ac:dyDescent="0.3"/>
    <row r="259" s="116" customFormat="1" x14ac:dyDescent="0.3"/>
    <row r="260" s="116" customFormat="1" x14ac:dyDescent="0.3"/>
    <row r="261" s="116" customFormat="1" x14ac:dyDescent="0.3"/>
    <row r="262" s="116" customFormat="1" x14ac:dyDescent="0.3"/>
    <row r="263" s="116" customFormat="1" x14ac:dyDescent="0.3"/>
    <row r="264" s="116" customFormat="1" x14ac:dyDescent="0.3"/>
    <row r="265" s="116" customFormat="1" x14ac:dyDescent="0.3"/>
    <row r="266" s="116" customFormat="1" x14ac:dyDescent="0.3"/>
    <row r="267" s="116" customFormat="1" x14ac:dyDescent="0.3"/>
    <row r="268" s="116" customFormat="1" x14ac:dyDescent="0.3"/>
    <row r="269" s="116" customFormat="1" x14ac:dyDescent="0.3"/>
    <row r="270" s="116" customFormat="1" x14ac:dyDescent="0.3"/>
    <row r="271" s="116" customFormat="1" x14ac:dyDescent="0.3"/>
    <row r="272" s="116" customFormat="1" x14ac:dyDescent="0.3"/>
    <row r="273" s="116" customFormat="1" x14ac:dyDescent="0.3"/>
    <row r="274" s="116" customFormat="1" x14ac:dyDescent="0.3"/>
    <row r="275" s="116" customFormat="1" x14ac:dyDescent="0.3"/>
    <row r="276" s="116" customFormat="1" x14ac:dyDescent="0.3"/>
    <row r="277" s="116" customFormat="1" x14ac:dyDescent="0.3"/>
    <row r="278" s="116" customFormat="1" x14ac:dyDescent="0.3"/>
    <row r="279" s="116" customFormat="1" x14ac:dyDescent="0.3"/>
    <row r="280" s="116" customFormat="1" x14ac:dyDescent="0.3"/>
    <row r="281" s="116" customFormat="1" x14ac:dyDescent="0.3"/>
    <row r="282" s="116" customFormat="1" x14ac:dyDescent="0.3"/>
    <row r="283" s="116" customFormat="1" x14ac:dyDescent="0.3"/>
    <row r="284" s="116" customFormat="1" x14ac:dyDescent="0.3"/>
    <row r="285" s="116" customFormat="1" x14ac:dyDescent="0.3"/>
    <row r="286" s="116" customFormat="1" x14ac:dyDescent="0.3"/>
    <row r="287" s="116" customFormat="1" x14ac:dyDescent="0.3"/>
    <row r="288" s="116" customFormat="1" x14ac:dyDescent="0.3"/>
    <row r="289" s="116" customFormat="1" x14ac:dyDescent="0.3"/>
    <row r="290" s="116" customFormat="1" x14ac:dyDescent="0.3"/>
    <row r="291" s="116" customFormat="1" x14ac:dyDescent="0.3"/>
    <row r="292" s="116" customFormat="1" x14ac:dyDescent="0.3"/>
    <row r="293" s="116" customFormat="1" x14ac:dyDescent="0.3"/>
    <row r="294" s="116" customFormat="1" x14ac:dyDescent="0.3"/>
    <row r="295" s="116" customFormat="1" x14ac:dyDescent="0.3"/>
    <row r="296" s="116" customFormat="1" x14ac:dyDescent="0.3"/>
    <row r="297" s="116" customFormat="1" x14ac:dyDescent="0.3"/>
    <row r="298" s="116" customFormat="1" x14ac:dyDescent="0.3"/>
    <row r="299" s="116" customFormat="1" x14ac:dyDescent="0.3"/>
    <row r="300" s="116" customFormat="1" x14ac:dyDescent="0.3"/>
    <row r="301" s="116" customFormat="1" x14ac:dyDescent="0.3"/>
    <row r="302" s="116" customFormat="1" x14ac:dyDescent="0.3"/>
    <row r="303" s="116" customFormat="1" x14ac:dyDescent="0.3"/>
    <row r="304" s="116" customFormat="1" x14ac:dyDescent="0.3"/>
    <row r="305" s="116" customFormat="1" x14ac:dyDescent="0.3"/>
    <row r="306" s="116" customFormat="1" x14ac:dyDescent="0.3"/>
    <row r="307" s="116" customFormat="1" x14ac:dyDescent="0.3"/>
    <row r="308" s="116" customFormat="1" x14ac:dyDescent="0.3"/>
    <row r="309" s="116" customFormat="1" x14ac:dyDescent="0.3"/>
    <row r="310" s="116" customFormat="1" x14ac:dyDescent="0.3"/>
    <row r="311" s="116" customFormat="1" x14ac:dyDescent="0.3"/>
    <row r="312" s="116" customFormat="1" x14ac:dyDescent="0.3"/>
    <row r="313" s="116" customFormat="1" x14ac:dyDescent="0.3"/>
    <row r="314" s="116" customFormat="1" x14ac:dyDescent="0.3"/>
    <row r="315" s="116" customFormat="1" x14ac:dyDescent="0.3"/>
    <row r="316" s="116" customFormat="1" x14ac:dyDescent="0.3"/>
    <row r="317" s="116" customFormat="1" x14ac:dyDescent="0.3"/>
    <row r="318" s="116" customFormat="1" x14ac:dyDescent="0.3"/>
    <row r="319" s="116" customFormat="1" x14ac:dyDescent="0.3"/>
    <row r="320" s="116" customFormat="1" x14ac:dyDescent="0.3"/>
    <row r="321" s="116" customFormat="1" x14ac:dyDescent="0.3"/>
    <row r="322" s="116" customFormat="1" x14ac:dyDescent="0.3"/>
    <row r="323" s="116" customFormat="1" x14ac:dyDescent="0.3"/>
    <row r="324" s="116" customFormat="1" x14ac:dyDescent="0.3"/>
    <row r="325" s="116" customFormat="1" x14ac:dyDescent="0.3"/>
    <row r="326" s="116" customFormat="1" x14ac:dyDescent="0.3"/>
    <row r="327" s="116" customFormat="1" x14ac:dyDescent="0.3"/>
    <row r="328" s="116" customFormat="1" x14ac:dyDescent="0.3"/>
    <row r="329" s="116" customFormat="1" x14ac:dyDescent="0.3"/>
    <row r="330" s="116" customFormat="1" x14ac:dyDescent="0.3"/>
    <row r="331" s="116" customFormat="1" x14ac:dyDescent="0.3"/>
    <row r="332" s="116" customFormat="1" x14ac:dyDescent="0.3"/>
    <row r="333" s="116" customFormat="1" x14ac:dyDescent="0.3"/>
    <row r="334" s="116" customFormat="1" x14ac:dyDescent="0.3"/>
    <row r="335" s="116" customFormat="1" x14ac:dyDescent="0.3"/>
    <row r="336" s="116" customFormat="1" x14ac:dyDescent="0.3"/>
    <row r="337" s="116" customFormat="1" x14ac:dyDescent="0.3"/>
    <row r="338" s="116" customFormat="1" x14ac:dyDescent="0.3"/>
    <row r="339" s="116" customFormat="1" x14ac:dyDescent="0.3"/>
    <row r="340" s="116" customFormat="1" x14ac:dyDescent="0.3"/>
    <row r="341" s="116" customFormat="1" x14ac:dyDescent="0.3"/>
    <row r="342" s="116" customFormat="1" x14ac:dyDescent="0.3"/>
    <row r="343" s="116" customFormat="1" x14ac:dyDescent="0.3"/>
    <row r="344" s="116" customFormat="1" x14ac:dyDescent="0.3"/>
    <row r="345" s="116" customFormat="1" x14ac:dyDescent="0.3"/>
    <row r="346" s="116" customFormat="1" x14ac:dyDescent="0.3"/>
    <row r="347" s="116" customFormat="1" x14ac:dyDescent="0.3"/>
    <row r="348" s="116" customFormat="1" x14ac:dyDescent="0.3"/>
    <row r="349" s="116" customFormat="1" x14ac:dyDescent="0.3"/>
    <row r="350" s="116" customFormat="1" x14ac:dyDescent="0.3"/>
    <row r="351" s="116" customFormat="1" x14ac:dyDescent="0.3"/>
    <row r="352" s="116" customFormat="1" x14ac:dyDescent="0.3"/>
    <row r="353" s="116" customFormat="1" x14ac:dyDescent="0.3"/>
    <row r="354" s="116" customFormat="1" x14ac:dyDescent="0.3"/>
    <row r="355" s="116" customFormat="1" x14ac:dyDescent="0.3"/>
    <row r="356" s="116" customFormat="1" x14ac:dyDescent="0.3"/>
    <row r="357" s="116" customFormat="1" x14ac:dyDescent="0.3"/>
    <row r="358" s="116" customFormat="1" x14ac:dyDescent="0.3"/>
    <row r="359" s="116" customFormat="1" x14ac:dyDescent="0.3"/>
    <row r="360" s="116" customFormat="1" x14ac:dyDescent="0.3"/>
    <row r="361" s="116" customFormat="1" x14ac:dyDescent="0.3"/>
    <row r="362" s="116" customFormat="1" x14ac:dyDescent="0.3"/>
    <row r="363" s="116" customFormat="1" x14ac:dyDescent="0.3"/>
    <row r="364" s="116" customFormat="1" x14ac:dyDescent="0.3"/>
    <row r="365" s="116" customFormat="1" x14ac:dyDescent="0.3"/>
    <row r="366" s="116" customFormat="1" x14ac:dyDescent="0.3"/>
    <row r="367" s="116" customFormat="1" x14ac:dyDescent="0.3"/>
    <row r="368" s="116" customFormat="1" x14ac:dyDescent="0.3"/>
    <row r="369" s="116" customFormat="1" x14ac:dyDescent="0.3"/>
    <row r="370" s="116" customFormat="1" x14ac:dyDescent="0.3"/>
    <row r="371" s="116" customFormat="1" x14ac:dyDescent="0.3"/>
    <row r="372" s="116" customFormat="1" x14ac:dyDescent="0.3"/>
    <row r="373" s="116" customFormat="1" x14ac:dyDescent="0.3"/>
    <row r="374" s="116" customFormat="1" x14ac:dyDescent="0.3"/>
    <row r="375" s="116" customFormat="1" x14ac:dyDescent="0.3"/>
    <row r="376" s="116" customFormat="1" x14ac:dyDescent="0.3"/>
    <row r="377" s="116" customFormat="1" x14ac:dyDescent="0.3"/>
    <row r="378" s="116" customFormat="1" x14ac:dyDescent="0.3"/>
    <row r="379" s="116" customFormat="1" x14ac:dyDescent="0.3"/>
    <row r="380" s="116" customFormat="1" x14ac:dyDescent="0.3"/>
    <row r="381" s="116" customFormat="1" x14ac:dyDescent="0.3"/>
    <row r="382" s="116" customFormat="1" x14ac:dyDescent="0.3"/>
    <row r="383" s="116" customFormat="1" x14ac:dyDescent="0.3"/>
    <row r="384" s="116" customFormat="1" x14ac:dyDescent="0.3"/>
    <row r="385" s="116" customFormat="1" x14ac:dyDescent="0.3"/>
    <row r="386" s="116" customFormat="1" x14ac:dyDescent="0.3"/>
    <row r="387" s="116" customFormat="1" x14ac:dyDescent="0.3"/>
    <row r="388" s="116" customFormat="1" x14ac:dyDescent="0.3"/>
    <row r="389" s="116" customFormat="1" x14ac:dyDescent="0.3"/>
    <row r="390" s="116" customFormat="1" x14ac:dyDescent="0.3"/>
    <row r="391" s="116" customFormat="1" x14ac:dyDescent="0.3"/>
    <row r="392" s="116" customFormat="1" x14ac:dyDescent="0.3"/>
    <row r="393" s="116" customFormat="1" x14ac:dyDescent="0.3"/>
    <row r="394" s="116" customFormat="1" x14ac:dyDescent="0.3"/>
    <row r="395" s="116" customFormat="1" x14ac:dyDescent="0.3"/>
    <row r="396" s="116" customFormat="1" x14ac:dyDescent="0.3"/>
    <row r="397" s="116" customFormat="1" x14ac:dyDescent="0.3"/>
    <row r="398" s="116" customFormat="1" x14ac:dyDescent="0.3"/>
    <row r="399" s="116" customFormat="1" x14ac:dyDescent="0.3"/>
    <row r="400" s="116" customFormat="1" x14ac:dyDescent="0.3"/>
    <row r="401" s="116" customFormat="1" x14ac:dyDescent="0.3"/>
    <row r="402" s="116" customFormat="1" x14ac:dyDescent="0.3"/>
    <row r="403" s="116" customFormat="1" x14ac:dyDescent="0.3"/>
    <row r="404" s="116" customFormat="1" x14ac:dyDescent="0.3"/>
    <row r="405" s="116" customFormat="1" x14ac:dyDescent="0.3"/>
    <row r="406" s="116" customFormat="1" x14ac:dyDescent="0.3"/>
    <row r="407" s="116" customFormat="1" x14ac:dyDescent="0.3"/>
    <row r="408" s="116" customFormat="1" x14ac:dyDescent="0.3"/>
    <row r="409" s="116" customFormat="1" x14ac:dyDescent="0.3"/>
    <row r="410" s="116" customFormat="1" x14ac:dyDescent="0.3"/>
    <row r="411" s="116" customFormat="1" x14ac:dyDescent="0.3"/>
    <row r="412" s="116" customFormat="1" x14ac:dyDescent="0.3"/>
    <row r="413" s="116" customFormat="1" x14ac:dyDescent="0.3"/>
    <row r="414" s="116" customFormat="1" x14ac:dyDescent="0.3"/>
    <row r="415" s="116" customFormat="1" x14ac:dyDescent="0.3"/>
    <row r="416" s="116" customFormat="1" x14ac:dyDescent="0.3"/>
    <row r="417" s="116" customFormat="1" x14ac:dyDescent="0.3"/>
    <row r="418" s="116" customFormat="1" x14ac:dyDescent="0.3"/>
    <row r="419" s="116" customFormat="1" x14ac:dyDescent="0.3"/>
    <row r="420" s="116" customFormat="1" x14ac:dyDescent="0.3"/>
    <row r="421" s="116" customFormat="1" x14ac:dyDescent="0.3"/>
    <row r="422" s="116" customFormat="1" x14ac:dyDescent="0.3"/>
    <row r="423" s="116" customFormat="1" x14ac:dyDescent="0.3"/>
    <row r="424" s="116" customFormat="1" x14ac:dyDescent="0.3"/>
    <row r="425" s="116" customFormat="1" x14ac:dyDescent="0.3"/>
    <row r="426" s="116" customFormat="1" x14ac:dyDescent="0.3"/>
    <row r="427" s="116" customFormat="1" x14ac:dyDescent="0.3"/>
    <row r="428" s="116" customFormat="1" x14ac:dyDescent="0.3"/>
    <row r="429" s="116" customFormat="1" x14ac:dyDescent="0.3"/>
    <row r="430" s="116" customFormat="1" x14ac:dyDescent="0.3"/>
    <row r="431" s="116" customFormat="1" x14ac:dyDescent="0.3"/>
    <row r="432" s="116" customFormat="1" x14ac:dyDescent="0.3"/>
    <row r="433" s="116" customFormat="1" x14ac:dyDescent="0.3"/>
    <row r="434" s="116" customFormat="1" x14ac:dyDescent="0.3"/>
    <row r="435" s="116" customFormat="1" x14ac:dyDescent="0.3"/>
    <row r="436" s="116" customFormat="1" x14ac:dyDescent="0.3"/>
    <row r="437" s="116" customFormat="1" x14ac:dyDescent="0.3"/>
    <row r="438" s="116" customFormat="1" x14ac:dyDescent="0.3"/>
    <row r="439" s="116" customFormat="1" x14ac:dyDescent="0.3"/>
    <row r="440" s="116" customFormat="1" x14ac:dyDescent="0.3"/>
    <row r="441" s="116" customFormat="1" x14ac:dyDescent="0.3"/>
    <row r="442" s="116" customFormat="1" x14ac:dyDescent="0.3"/>
    <row r="443" s="116" customFormat="1" x14ac:dyDescent="0.3"/>
    <row r="444" s="116" customFormat="1" x14ac:dyDescent="0.3"/>
    <row r="445" s="116" customFormat="1" x14ac:dyDescent="0.3"/>
    <row r="446" s="116" customFormat="1" x14ac:dyDescent="0.3"/>
    <row r="447" s="116" customFormat="1" x14ac:dyDescent="0.3"/>
    <row r="448" s="116" customFormat="1" x14ac:dyDescent="0.3"/>
    <row r="449" s="116" customFormat="1" x14ac:dyDescent="0.3"/>
    <row r="450" s="116" customFormat="1" x14ac:dyDescent="0.3"/>
    <row r="451" s="116" customFormat="1" x14ac:dyDescent="0.3"/>
    <row r="452" s="116" customFormat="1" x14ac:dyDescent="0.3"/>
    <row r="453" s="116" customFormat="1" x14ac:dyDescent="0.3"/>
    <row r="454" s="116" customFormat="1" x14ac:dyDescent="0.3"/>
    <row r="455" s="116" customFormat="1" x14ac:dyDescent="0.3"/>
    <row r="456" s="116" customFormat="1" x14ac:dyDescent="0.3"/>
    <row r="457" s="116" customFormat="1" x14ac:dyDescent="0.3"/>
    <row r="458" s="116" customFormat="1" x14ac:dyDescent="0.3"/>
    <row r="459" s="116" customFormat="1" x14ac:dyDescent="0.3"/>
    <row r="460" s="116" customFormat="1" x14ac:dyDescent="0.3"/>
    <row r="461" s="116" customFormat="1" x14ac:dyDescent="0.3"/>
    <row r="462" s="116" customFormat="1" x14ac:dyDescent="0.3"/>
    <row r="463" s="116" customFormat="1" x14ac:dyDescent="0.3"/>
    <row r="464" s="116" customFormat="1" x14ac:dyDescent="0.3"/>
    <row r="465" s="116" customFormat="1" x14ac:dyDescent="0.3"/>
    <row r="466" s="116" customFormat="1" x14ac:dyDescent="0.3"/>
    <row r="467" s="116" customFormat="1" x14ac:dyDescent="0.3"/>
    <row r="468" s="116" customFormat="1" x14ac:dyDescent="0.3"/>
    <row r="469" s="116" customFormat="1" x14ac:dyDescent="0.3"/>
    <row r="470" s="116" customFormat="1" x14ac:dyDescent="0.3"/>
    <row r="471" s="116" customFormat="1" x14ac:dyDescent="0.3"/>
    <row r="472" s="116" customFormat="1" x14ac:dyDescent="0.3"/>
    <row r="473" s="116" customFormat="1" x14ac:dyDescent="0.3"/>
    <row r="474" s="116" customFormat="1" x14ac:dyDescent="0.3"/>
    <row r="475" s="116" customFormat="1" x14ac:dyDescent="0.3"/>
    <row r="476" s="116" customFormat="1" x14ac:dyDescent="0.3"/>
    <row r="477" s="116" customFormat="1" x14ac:dyDescent="0.3"/>
    <row r="478" s="116" customFormat="1" x14ac:dyDescent="0.3"/>
    <row r="479" s="116" customFormat="1" x14ac:dyDescent="0.3"/>
    <row r="480" s="116" customFormat="1" x14ac:dyDescent="0.3"/>
    <row r="481" s="116" customFormat="1" x14ac:dyDescent="0.3"/>
    <row r="482" s="116" customFormat="1" x14ac:dyDescent="0.3"/>
    <row r="483" s="116" customFormat="1" x14ac:dyDescent="0.3"/>
    <row r="484" s="116" customFormat="1" x14ac:dyDescent="0.3"/>
    <row r="485" s="116" customFormat="1" x14ac:dyDescent="0.3"/>
    <row r="486" s="116" customFormat="1" x14ac:dyDescent="0.3"/>
    <row r="487" s="116" customFormat="1" x14ac:dyDescent="0.3"/>
    <row r="488" s="116" customFormat="1" x14ac:dyDescent="0.3"/>
    <row r="489" s="116" customFormat="1" x14ac:dyDescent="0.3"/>
    <row r="490" s="116" customFormat="1" x14ac:dyDescent="0.3"/>
    <row r="491" s="116" customFormat="1" x14ac:dyDescent="0.3"/>
    <row r="492" s="116" customFormat="1" x14ac:dyDescent="0.3"/>
    <row r="493" s="116" customFormat="1" x14ac:dyDescent="0.3"/>
    <row r="494" s="116" customFormat="1" x14ac:dyDescent="0.3"/>
    <row r="495" s="116" customFormat="1" x14ac:dyDescent="0.3"/>
    <row r="496" s="116" customFormat="1" x14ac:dyDescent="0.3"/>
    <row r="497" s="116" customFormat="1" x14ac:dyDescent="0.3"/>
    <row r="498" s="116" customFormat="1" x14ac:dyDescent="0.3"/>
    <row r="499" s="116" customFormat="1" x14ac:dyDescent="0.3"/>
    <row r="500" s="116" customFormat="1" x14ac:dyDescent="0.3"/>
    <row r="501" s="116" customFormat="1" x14ac:dyDescent="0.3"/>
    <row r="502" s="116" customFormat="1" x14ac:dyDescent="0.3"/>
    <row r="503" s="116" customFormat="1" x14ac:dyDescent="0.3"/>
    <row r="504" s="116" customFormat="1" x14ac:dyDescent="0.3"/>
    <row r="505" s="116" customFormat="1" x14ac:dyDescent="0.3"/>
    <row r="506" s="116" customFormat="1" x14ac:dyDescent="0.3"/>
    <row r="507" s="116" customFormat="1" x14ac:dyDescent="0.3"/>
    <row r="508" s="116" customFormat="1" x14ac:dyDescent="0.3"/>
  </sheetData>
  <sheetProtection algorithmName="SHA-512" hashValue="hszSVIHrCCy7hmIFHnT3yzbU7ZEq0bjrCIalA3sBmaiL4ziiEHrmSWjvYn5Yd6oQvzW2+LsWe370sa77fkTjvw==" saltValue="jebGzP5XuBwmwntlSeScGw==" spinCount="100000" sheet="1" objects="1" scenarios="1" selectLockedCells="1"/>
  <mergeCells count="21">
    <mergeCell ref="D34:D36"/>
    <mergeCell ref="E34:F35"/>
    <mergeCell ref="G34:H35"/>
    <mergeCell ref="I34:I36"/>
    <mergeCell ref="J34:J36"/>
    <mergeCell ref="B34:B36"/>
    <mergeCell ref="C34:C36"/>
    <mergeCell ref="Q11:Q13"/>
    <mergeCell ref="O11:O13"/>
    <mergeCell ref="P11:P13"/>
    <mergeCell ref="B11:B13"/>
    <mergeCell ref="G11:G13"/>
    <mergeCell ref="I11:I13"/>
    <mergeCell ref="J11:J13"/>
    <mergeCell ref="K11:L12"/>
    <mergeCell ref="M11:N12"/>
    <mergeCell ref="C11:F11"/>
    <mergeCell ref="C12:D12"/>
    <mergeCell ref="E12:F12"/>
    <mergeCell ref="H11:H13"/>
    <mergeCell ref="K34:K36"/>
  </mergeCells>
  <conditionalFormatting sqref="I49">
    <cfRule type="cellIs" dxfId="75" priority="4" operator="equal">
      <formula>"CHECK"</formula>
    </cfRule>
    <cfRule type="cellIs" dxfId="74" priority="5" operator="equal">
      <formula>"OK"</formula>
    </cfRule>
  </conditionalFormatting>
  <conditionalFormatting sqref="O26">
    <cfRule type="cellIs" dxfId="73" priority="6" operator="equal">
      <formula>"CHECK"</formula>
    </cfRule>
    <cfRule type="cellIs" dxfId="72" priority="7" operator="equal">
      <formula>"OK"</formula>
    </cfRule>
  </conditionalFormatting>
  <conditionalFormatting sqref="R14:R24">
    <cfRule type="cellIs" dxfId="71" priority="8" operator="equal">
      <formula>"CHECK"</formula>
    </cfRule>
    <cfRule type="cellIs" dxfId="70" priority="9" operator="equal">
      <formula>"OK"</formula>
    </cfRule>
  </conditionalFormatting>
  <pageMargins left="0" right="0" top="0.5" bottom="0.5" header="0.3" footer="0.3"/>
  <pageSetup scale="42" orientation="landscape" r:id="rId1"/>
  <extLst>
    <ext xmlns:x14="http://schemas.microsoft.com/office/spreadsheetml/2009/9/main" uri="{78C0D931-6437-407d-A8EE-F0AAD7539E65}">
      <x14:conditionalFormattings>
        <x14:conditionalFormatting xmlns:xm="http://schemas.microsoft.com/office/excel/2006/main">
          <x14:cfRule type="expression" priority="1" id="{50E57590-92AC-48F3-8A20-397F7B8BFD29}">
            <xm:f>'Company Details'!$C$13="Life Insurer"</xm:f>
            <x14:dxf>
              <font>
                <color theme="0" tint="-0.24994659260841701"/>
              </font>
              <fill>
                <patternFill>
                  <bgColor theme="0" tint="-0.24994659260841701"/>
                </patternFill>
              </fill>
              <border>
                <left/>
                <right/>
                <top/>
                <bottom/>
                <vertical/>
                <horizontal/>
              </border>
            </x14:dxf>
          </x14:cfRule>
          <x14:cfRule type="expression" priority="2" id="{2664DAE6-2CAF-4A98-9A1D-1635EC199F73}">
            <xm:f>'Company Details'!$C$13="Family Takaful"</xm:f>
            <x14:dxf>
              <font>
                <color theme="0" tint="-0.24994659260841701"/>
              </font>
              <fill>
                <patternFill>
                  <bgColor theme="0" tint="-0.24994659260841701"/>
                </patternFill>
              </fill>
              <border>
                <left/>
                <right/>
                <top/>
                <bottom/>
                <vertical/>
                <horizontal/>
              </border>
            </x14:dxf>
          </x14:cfRule>
          <xm:sqref>A1:XFD1048576</xm:sqref>
        </x14:conditionalFormatting>
        <x14:conditionalFormatting xmlns:xm="http://schemas.microsoft.com/office/excel/2006/main">
          <x14:cfRule type="expression" priority="11" id="{02FC060B-5752-4CC7-A809-955E8D4A2623}">
            <xm:f>'Company Details'!$C$12="Conventional Insurer"</xm:f>
            <x14:dxf>
              <font>
                <color theme="0"/>
              </font>
              <fill>
                <patternFill>
                  <bgColor theme="0"/>
                </patternFill>
              </fill>
              <border>
                <left/>
                <right/>
                <top/>
                <bottom/>
                <vertical/>
                <horizontal/>
              </border>
            </x14:dxf>
          </x14:cfRule>
          <xm:sqref>B7</xm:sqref>
        </x14:conditionalFormatting>
        <x14:conditionalFormatting xmlns:xm="http://schemas.microsoft.com/office/excel/2006/main">
          <x14:cfRule type="expression" priority="12" id="{E6806EC7-CCF4-4FFA-8E59-129EE34D16F7}">
            <xm:f>'Company Details'!$C$12="Conventional Insurer"</xm:f>
            <x14:dxf>
              <font>
                <color theme="0"/>
              </font>
              <fill>
                <patternFill>
                  <bgColor theme="0"/>
                </patternFill>
              </fill>
              <border>
                <left/>
                <right/>
                <top/>
                <bottom/>
                <vertical/>
                <horizontal/>
              </border>
            </x14:dxf>
          </x14:cfRule>
          <xm:sqref>B29:K48</xm:sqref>
        </x14:conditionalFormatting>
        <x14:conditionalFormatting xmlns:xm="http://schemas.microsoft.com/office/excel/2006/main">
          <x14:cfRule type="expression" priority="10" id="{88FF1402-6934-4D03-8DEE-CE481E65D726}">
            <xm:f>'Company Details'!$C$12="Conventional Insurer"</xm:f>
            <x14:dxf>
              <font>
                <color theme="0"/>
              </font>
              <fill>
                <patternFill>
                  <bgColor theme="0"/>
                </patternFill>
              </fill>
              <border>
                <left/>
                <right/>
                <top style="thin">
                  <color auto="1"/>
                </top>
                <bottom/>
                <vertical/>
                <horizontal/>
              </border>
            </x14:dxf>
          </x14:cfRule>
          <xm:sqref>C7</xm:sqref>
        </x14:conditionalFormatting>
        <x14:conditionalFormatting xmlns:xm="http://schemas.microsoft.com/office/excel/2006/main">
          <x14:cfRule type="expression" priority="3" id="{10B43DA5-BF7F-4E05-8C36-F298636D543C}">
            <xm:f>'Company Details'!$C$12="Conventional Insurer"</xm:f>
            <x14:dxf>
              <font>
                <color theme="0"/>
              </font>
              <fill>
                <patternFill>
                  <bgColor theme="0"/>
                </patternFill>
              </fill>
              <border>
                <left/>
                <right/>
                <top/>
                <bottom/>
                <vertical/>
                <horizontal/>
              </border>
            </x14:dxf>
          </x14:cfRule>
          <xm:sqref>I49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f0a43094-884b-47ef-ab62-ef1f307d09e1" xsi:nil="true"/>
    <lcf76f155ced4ddcb4097134ff3c332f xmlns="e3f5086b-d61e-4f6f-9afe-6d653896f0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6287EA30487F42B1CFA08CFF390DFB" ma:contentTypeVersion="16" ma:contentTypeDescription="Create a new document." ma:contentTypeScope="" ma:versionID="f8b310ba232d2894aceee29bfe6a0b24">
  <xsd:schema xmlns:xsd="http://www.w3.org/2001/XMLSchema" xmlns:xs="http://www.w3.org/2001/XMLSchema" xmlns:p="http://schemas.microsoft.com/office/2006/metadata/properties" xmlns:ns2="e3f5086b-d61e-4f6f-9afe-6d653896f04a" xmlns:ns3="f0a43094-884b-47ef-ab62-ef1f307d09e1" targetNamespace="http://schemas.microsoft.com/office/2006/metadata/properties" ma:root="true" ma:fieldsID="e35da4a509d0b86d8edb1bafc91480e3" ns2:_="" ns3:_="">
    <xsd:import namespace="e3f5086b-d61e-4f6f-9afe-6d653896f04a"/>
    <xsd:import namespace="f0a43094-884b-47ef-ab62-ef1f307d09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f5086b-d61e-4f6f-9afe-6d653896f0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a43094-884b-47ef-ab62-ef1f307d09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b1ecdac-0b99-4eae-b6fc-67afe450d2c4}" ma:internalName="TaxCatchAll" ma:showField="CatchAllData" ma:web="f0a43094-884b-47ef-ab62-ef1f307d0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F6BE28-A36A-4B34-A88B-F011E6F7D918}">
  <ds:schemaRefs>
    <ds:schemaRef ds:uri="f0a43094-884b-47ef-ab62-ef1f307d09e1"/>
    <ds:schemaRef ds:uri="http://purl.org/dc/dcmitype/"/>
    <ds:schemaRef ds:uri="http://schemas.microsoft.com/office/infopath/2007/PartnerControls"/>
    <ds:schemaRef ds:uri="http://purl.org/dc/elements/1.1/"/>
    <ds:schemaRef ds:uri="http://schemas.microsoft.com/office/2006/metadata/properties"/>
    <ds:schemaRef ds:uri="e3f5086b-d61e-4f6f-9afe-6d653896f04a"/>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8FE7283-B5AA-48DB-ABC1-D0A8CF3BD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f5086b-d61e-4f6f-9afe-6d653896f04a"/>
    <ds:schemaRef ds:uri="f0a43094-884b-47ef-ab62-ef1f307d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8B45CE-8A75-496C-91CA-375E38E173B1}">
  <ds:schemaRefs>
    <ds:schemaRef ds:uri="http://schemas.microsoft.com/sharepoint/v3/contenttype/forms"/>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8</vt:i4>
      </vt:variant>
    </vt:vector>
  </HeadingPairs>
  <TitlesOfParts>
    <vt:vector size="39" baseType="lpstr">
      <vt:lpstr>Company Details</vt:lpstr>
      <vt:lpstr>Instructions</vt:lpstr>
      <vt:lpstr>Controls</vt:lpstr>
      <vt:lpstr>TCA</vt:lpstr>
      <vt:lpstr>FSR</vt:lpstr>
      <vt:lpstr>CAR</vt:lpstr>
      <vt:lpstr>R1&gt;</vt:lpstr>
      <vt:lpstr>Insurance Risk (Life)</vt:lpstr>
      <vt:lpstr>Insurance Risk (General)</vt:lpstr>
      <vt:lpstr>R2&gt;</vt:lpstr>
      <vt:lpstr>Market Risk (Interest Rate)</vt:lpstr>
      <vt:lpstr>Market Risk (Interest Rate_MD)</vt:lpstr>
      <vt:lpstr>Market Risk (Currency)</vt:lpstr>
      <vt:lpstr>Market Risk (Equity)</vt:lpstr>
      <vt:lpstr>Market Risk (Property)</vt:lpstr>
      <vt:lpstr>R3&gt;</vt:lpstr>
      <vt:lpstr>Credit Spread Risk</vt:lpstr>
      <vt:lpstr>Counterparty Default Risk</vt:lpstr>
      <vt:lpstr>R4&gt;</vt:lpstr>
      <vt:lpstr>Operational Risk</vt:lpstr>
      <vt:lpstr>RI Adjustment</vt:lpstr>
      <vt:lpstr>Non-Guaranteed Benefits</vt:lpstr>
      <vt:lpstr>Assets_1</vt:lpstr>
      <vt:lpstr>Assets_2</vt:lpstr>
      <vt:lpstr>Assets_3</vt:lpstr>
      <vt:lpstr>RC_Summary</vt:lpstr>
      <vt:lpstr>RFR</vt:lpstr>
      <vt:lpstr>Illustration&gt;</vt:lpstr>
      <vt:lpstr>R1-Risk Charge</vt:lpstr>
      <vt:lpstr>R2-ModifiedDuration</vt:lpstr>
      <vt:lpstr>Lists</vt:lpstr>
      <vt:lpstr>'Company Details'!Print_Area</vt:lpstr>
      <vt:lpstr>Controls!Print_Area</vt:lpstr>
      <vt:lpstr>'Insurance Risk (General)'!Print_Area</vt:lpstr>
      <vt:lpstr>'Insurance Risk (Life)'!Print_Area</vt:lpstr>
      <vt:lpstr>'Market Risk (Equity)'!Print_Area</vt:lpstr>
      <vt:lpstr>'Market Risk (Interest Rate)'!Print_Area</vt:lpstr>
      <vt:lpstr>'Market Risk (Interest Rate_MD)'!Print_Area</vt:lpstr>
      <vt:lpstr>TCA!Print_Area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RBCS Calculation Template Annual 2021</dc:title>
  <dc:subject/>
  <dc:creator>Hean Ghee Koay (IRR/ICT/Life, Kuala Lumpur)</dc:creator>
  <cp:keywords/>
  <dc:description/>
  <cp:lastModifiedBy>Norizan binti Matusin</cp:lastModifiedBy>
  <cp:revision/>
  <cp:lastPrinted>2025-12-04T09:27:45Z</cp:lastPrinted>
  <dcterms:created xsi:type="dcterms:W3CDTF">2013-09-18T02:09:13Z</dcterms:created>
  <dcterms:modified xsi:type="dcterms:W3CDTF">2025-12-16T01:14:18Z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0x010100F46287EA30487F42B1CFA08CFF390DFB</vt:lpwstr>
  </property>
  <property fmtid="{D5CDD505-2E9C-101B-9397-08002B2CF9AE}" pid="3" name="kfb1d384101645d79dfb3e1eb6303efc">
    <vt:lpwstr>Black|c5d534de-f5ed-414e-bbf6-c29b073122a9</vt:lpwstr>
  </property>
  <property fmtid="{D5CDD505-2E9C-101B-9397-08002B2CF9AE}" pid="4" name="Projects">
    <vt:lpwstr/>
  </property>
  <property fmtid="{D5CDD505-2E9C-101B-9397-08002B2CF9AE}" pid="5" name="CTG Classification">
    <vt:lpwstr>13;#Black|c5d534de-f5ed-414e-bbf6-c29b073122a9</vt:lpwstr>
  </property>
  <property fmtid="{D5CDD505-2E9C-101B-9397-08002B2CF9AE}" pid="6" name="Geographical">
    <vt:lpwstr/>
  </property>
  <property fmtid="{D5CDD505-2E9C-101B-9397-08002B2CF9AE}" pid="7" name="o1bc9418e5f14cc08546fd3687d4faf2">
    <vt:lpwstr/>
  </property>
  <property fmtid="{D5CDD505-2E9C-101B-9397-08002B2CF9AE}" pid="8" name="Document Type">
    <vt:lpwstr>2;#Reports|eb007f16-41ba-4865-a843-24c7449f8e56</vt:lpwstr>
  </property>
  <property fmtid="{D5CDD505-2E9C-101B-9397-08002B2CF9AE}" pid="9" name="Security Classification">
    <vt:lpwstr>3;#Confidential|a064495a-ae26-4d7f-a893-8f95d5825856</vt:lpwstr>
  </property>
  <property fmtid="{D5CDD505-2E9C-101B-9397-08002B2CF9AE}" pid="10" name="Subjects">
    <vt:lpwstr/>
  </property>
  <property fmtid="{D5CDD505-2E9C-101B-9397-08002B2CF9AE}" pid="11" name="Events">
    <vt:lpwstr/>
  </property>
  <property fmtid="{D5CDD505-2E9C-101B-9397-08002B2CF9AE}" pid="12" name="Organisations">
    <vt:lpwstr/>
  </property>
  <property fmtid="{D5CDD505-2E9C-101B-9397-08002B2CF9AE}" pid="13" name="Business Functions">
    <vt:lpwstr>1;#Financial Supervision|58a8c56a-cf57-46b7-9144-3c93db1f5192</vt:lpwstr>
  </property>
  <property fmtid="{D5CDD505-2E9C-101B-9397-08002B2CF9AE}" pid="14" name="Divisions">
    <vt:lpwstr/>
  </property>
  <property fmtid="{D5CDD505-2E9C-101B-9397-08002B2CF9AE}" pid="15" name="_dlc_DocIdItemGuid">
    <vt:lpwstr>9da218d3-5932-45b0-8c73-6e0c824c1956</vt:lpwstr>
  </property>
  <property fmtid="{D5CDD505-2E9C-101B-9397-08002B2CF9AE}" pid="16" name="Order">
    <vt:r8>13551700</vt:r8>
  </property>
  <property fmtid="{D5CDD505-2E9C-101B-9397-08002B2CF9AE}" pid="17" name="Title is sensitive">
    <vt:bool>false</vt:bool>
  </property>
  <property fmtid="{D5CDD505-2E9C-101B-9397-08002B2CF9AE}" pid="18" name="xd_ProgID">
    <vt:lpwstr/>
  </property>
  <property fmtid="{D5CDD505-2E9C-101B-9397-08002B2CF9AE}" pid="19" name="_Source">
    <vt:lpwstr/>
  </property>
  <property fmtid="{D5CDD505-2E9C-101B-9397-08002B2CF9AE}" pid="20" name="TemplateUrl">
    <vt:lpwstr/>
  </property>
  <property fmtid="{D5CDD505-2E9C-101B-9397-08002B2CF9AE}" pid="21" name="Remarks">
    <vt:lpwstr/>
  </property>
  <property fmtid="{D5CDD505-2E9C-101B-9397-08002B2CF9AE}" pid="22" name="IconOverlay">
    <vt:lpwstr/>
  </property>
  <property fmtid="{D5CDD505-2E9C-101B-9397-08002B2CF9AE}" pid="23" name="MSIP_Label_9c700311-1b20-487f-9129-30717d50ca8e_Enabled">
    <vt:lpwstr>True</vt:lpwstr>
  </property>
  <property fmtid="{D5CDD505-2E9C-101B-9397-08002B2CF9AE}" pid="24" name="MSIP_Label_9c700311-1b20-487f-9129-30717d50ca8e_SiteId">
    <vt:lpwstr>76e3921f-489b-4b7e-9547-9ea297add9b5</vt:lpwstr>
  </property>
  <property fmtid="{D5CDD505-2E9C-101B-9397-08002B2CF9AE}" pid="25" name="MSIP_Label_9c700311-1b20-487f-9129-30717d50ca8e_Owner">
    <vt:lpwstr>shiying.ang@towerswatson.com</vt:lpwstr>
  </property>
  <property fmtid="{D5CDD505-2E9C-101B-9397-08002B2CF9AE}" pid="26" name="MSIP_Label_9c700311-1b20-487f-9129-30717d50ca8e_SetDate">
    <vt:lpwstr>2019-09-12T07:27:37.5182686Z</vt:lpwstr>
  </property>
  <property fmtid="{D5CDD505-2E9C-101B-9397-08002B2CF9AE}" pid="27" name="MSIP_Label_9c700311-1b20-487f-9129-30717d50ca8e_Name">
    <vt:lpwstr>Confidential</vt:lpwstr>
  </property>
  <property fmtid="{D5CDD505-2E9C-101B-9397-08002B2CF9AE}" pid="28" name="MSIP_Label_9c700311-1b20-487f-9129-30717d50ca8e_Application">
    <vt:lpwstr>Microsoft Azure Information Protection</vt:lpwstr>
  </property>
  <property fmtid="{D5CDD505-2E9C-101B-9397-08002B2CF9AE}" pid="29" name="MSIP_Label_9c700311-1b20-487f-9129-30717d50ca8e_ActionId">
    <vt:lpwstr>4d4db443-6c52-462e-834e-a246f578b1b6</vt:lpwstr>
  </property>
  <property fmtid="{D5CDD505-2E9C-101B-9397-08002B2CF9AE}" pid="30" name="MSIP_Label_9c700311-1b20-487f-9129-30717d50ca8e_Extended_MSFT_Method">
    <vt:lpwstr>Automatic</vt:lpwstr>
  </property>
  <property fmtid="{D5CDD505-2E9C-101B-9397-08002B2CF9AE}" pid="31" name="MSIP_Label_d347b247-e90e-43a3-9d7b-004f14ae6873_Enabled">
    <vt:lpwstr>True</vt:lpwstr>
  </property>
  <property fmtid="{D5CDD505-2E9C-101B-9397-08002B2CF9AE}" pid="32" name="MSIP_Label_d347b247-e90e-43a3-9d7b-004f14ae6873_SiteId">
    <vt:lpwstr>76e3921f-489b-4b7e-9547-9ea297add9b5</vt:lpwstr>
  </property>
  <property fmtid="{D5CDD505-2E9C-101B-9397-08002B2CF9AE}" pid="33" name="MSIP_Label_d347b247-e90e-43a3-9d7b-004f14ae6873_Owner">
    <vt:lpwstr>shiying.ang@towerswatson.com</vt:lpwstr>
  </property>
  <property fmtid="{D5CDD505-2E9C-101B-9397-08002B2CF9AE}" pid="34" name="MSIP_Label_d347b247-e90e-43a3-9d7b-004f14ae6873_SetDate">
    <vt:lpwstr>2019-09-12T07:27:37.5182686Z</vt:lpwstr>
  </property>
  <property fmtid="{D5CDD505-2E9C-101B-9397-08002B2CF9AE}" pid="35" name="MSIP_Label_d347b247-e90e-43a3-9d7b-004f14ae6873_Name">
    <vt:lpwstr>Anyone (No Protection)</vt:lpwstr>
  </property>
  <property fmtid="{D5CDD505-2E9C-101B-9397-08002B2CF9AE}" pid="36" name="MSIP_Label_d347b247-e90e-43a3-9d7b-004f14ae6873_Application">
    <vt:lpwstr>Microsoft Azure Information Protection</vt:lpwstr>
  </property>
  <property fmtid="{D5CDD505-2E9C-101B-9397-08002B2CF9AE}" pid="37" name="MSIP_Label_d347b247-e90e-43a3-9d7b-004f14ae6873_ActionId">
    <vt:lpwstr>4d4db443-6c52-462e-834e-a246f578b1b6</vt:lpwstr>
  </property>
  <property fmtid="{D5CDD505-2E9C-101B-9397-08002B2CF9AE}" pid="38" name="MSIP_Label_d347b247-e90e-43a3-9d7b-004f14ae6873_Parent">
    <vt:lpwstr>9c700311-1b20-487f-9129-30717d50ca8e</vt:lpwstr>
  </property>
  <property fmtid="{D5CDD505-2E9C-101B-9397-08002B2CF9AE}" pid="39" name="MSIP_Label_d347b247-e90e-43a3-9d7b-004f14ae6873_Extended_MSFT_Method">
    <vt:lpwstr>Automatic</vt:lpwstr>
  </property>
  <property fmtid="{D5CDD505-2E9C-101B-9397-08002B2CF9AE}" pid="40" name="Sensitivity">
    <vt:lpwstr>Confidential Anyone (No Protection)</vt:lpwstr>
  </property>
  <property fmtid="{D5CDD505-2E9C-101B-9397-08002B2CF9AE}" pid="41" name="MediaServiceImageTags">
    <vt:lpwstr/>
  </property>
</Properties>
</file>