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bdcbbn.sharepoint.com/sites/REG1/Shared Documents/LCR Project/Final Issuance Post RegComm &amp; Post LA/Final Submission to Banks (12 December 2024)/"/>
    </mc:Choice>
  </mc:AlternateContent>
  <xr:revisionPtr revIDLastSave="354" documentId="8_{2C49D6BF-506D-424A-B0C2-09BAFE81C0C1}" xr6:coauthVersionLast="47" xr6:coauthVersionMax="47" xr10:uidLastSave="{63B582F4-2689-41CD-BA02-25809B31BB32}"/>
  <bookViews>
    <workbookView xWindow="-110" yWindow="-110" windowWidth="19420" windowHeight="11500" activeTab="4" xr2:uid="{5124403F-2FEA-49DC-AF3A-9A68CB9E00FC}"/>
  </bookViews>
  <sheets>
    <sheet name="LCR-1" sheetId="18" r:id="rId1"/>
    <sheet name="LCR-2" sheetId="17" r:id="rId2"/>
    <sheet name="LCR-3" sheetId="11" r:id="rId3"/>
    <sheet name="LCR-4" sheetId="6" r:id="rId4"/>
    <sheet name="LCR-5" sheetId="16" r:id="rId5"/>
    <sheet name="YQY Comments" sheetId="10" state="hidden" r:id="rId6"/>
    <sheet name="Sheet2" sheetId="14" state="hidden" r:id="rId7"/>
  </sheets>
  <definedNames>
    <definedName name="_xlnm.Print_Area" localSheetId="0">'LCR-1'!$A$1:$E$9</definedName>
    <definedName name="_xlnm.Print_Area" localSheetId="1">'LCR-2'!$A$1:$E$52</definedName>
    <definedName name="_xlnm.Print_Area" localSheetId="2">'LCR-3'!$A$1:$F$148</definedName>
    <definedName name="_xlnm.Print_Area" localSheetId="3">'LCR-4'!$A$1:$F$46</definedName>
    <definedName name="_xlnm.Print_Area" localSheetId="4">'LCR-5'!$A$1:$H$112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6" i="16" l="1"/>
  <c r="B73" i="16"/>
  <c r="B64" i="16"/>
  <c r="B61" i="16"/>
  <c r="B58" i="16"/>
  <c r="B52" i="16"/>
  <c r="B49" i="16"/>
  <c r="B46" i="16"/>
  <c r="B43" i="16"/>
  <c r="B40" i="16"/>
  <c r="B37" i="16"/>
  <c r="B34" i="16"/>
  <c r="B31" i="16"/>
  <c r="B28" i="16"/>
  <c r="B25" i="16"/>
  <c r="B22" i="16"/>
  <c r="B19" i="16"/>
  <c r="B16" i="16"/>
  <c r="B13" i="16"/>
  <c r="B10" i="16"/>
  <c r="B67" i="16"/>
  <c r="B70" i="16"/>
  <c r="B79" i="16"/>
  <c r="B63" i="11"/>
  <c r="B66" i="11"/>
  <c r="B69" i="11"/>
  <c r="B77" i="11"/>
  <c r="B80" i="11"/>
  <c r="B83" i="11"/>
  <c r="B87" i="11"/>
  <c r="B90" i="11"/>
  <c r="B72" i="11"/>
  <c r="B20" i="6"/>
  <c r="B17" i="6"/>
  <c r="B14" i="6"/>
  <c r="B11" i="6"/>
  <c r="D11" i="6" l="1"/>
  <c r="C11" i="6"/>
  <c r="C14" i="6"/>
  <c r="B55" i="16" l="1"/>
  <c r="D112" i="16"/>
  <c r="D111" i="16"/>
  <c r="D110" i="16"/>
  <c r="D109" i="16"/>
  <c r="C112" i="16"/>
  <c r="C111" i="16"/>
  <c r="C47" i="17" s="1"/>
  <c r="C110" i="16"/>
  <c r="C109" i="16"/>
  <c r="F59" i="16"/>
  <c r="F92" i="16"/>
  <c r="H32" i="16"/>
  <c r="F106" i="16"/>
  <c r="F94" i="16"/>
  <c r="F93" i="16"/>
  <c r="H8" i="16"/>
  <c r="H11" i="16"/>
  <c r="H14" i="16"/>
  <c r="H17" i="16"/>
  <c r="H20" i="16"/>
  <c r="H26" i="16"/>
  <c r="H29" i="16"/>
  <c r="H35" i="16"/>
  <c r="H44" i="16"/>
  <c r="H47" i="16"/>
  <c r="H50" i="16"/>
  <c r="H62" i="16"/>
  <c r="H65" i="16"/>
  <c r="H80" i="16"/>
  <c r="H84" i="16"/>
  <c r="H83" i="16"/>
  <c r="H82" i="16"/>
  <c r="H85" i="16"/>
  <c r="H86" i="16"/>
  <c r="F88" i="16"/>
  <c r="H88" i="16"/>
  <c r="H89" i="16"/>
  <c r="H90" i="16"/>
  <c r="H91" i="16"/>
  <c r="H94" i="16"/>
  <c r="H95" i="16"/>
  <c r="H96" i="16"/>
  <c r="F97" i="16"/>
  <c r="F98" i="16"/>
  <c r="F99" i="16"/>
  <c r="F100" i="16"/>
  <c r="F102" i="16"/>
  <c r="H100" i="16"/>
  <c r="H101" i="16"/>
  <c r="H106" i="16"/>
  <c r="F103" i="16"/>
  <c r="F104" i="16"/>
  <c r="F105" i="16"/>
  <c r="F87" i="16"/>
  <c r="F82" i="16"/>
  <c r="F80" i="16"/>
  <c r="F77" i="16"/>
  <c r="F74" i="16"/>
  <c r="F71" i="16"/>
  <c r="F68" i="16"/>
  <c r="F62" i="16"/>
  <c r="F56" i="16"/>
  <c r="F53" i="16"/>
  <c r="F44" i="16"/>
  <c r="F41" i="16"/>
  <c r="F38" i="16"/>
  <c r="F26" i="16"/>
  <c r="F23" i="16"/>
  <c r="F8" i="16"/>
  <c r="H107" i="16" l="1"/>
  <c r="C97" i="11"/>
  <c r="C8" i="6" l="1"/>
  <c r="C23" i="6"/>
  <c r="C35" i="6"/>
  <c r="C30" i="6" s="1"/>
  <c r="C40" i="6"/>
  <c r="F43" i="6"/>
  <c r="F42" i="6"/>
  <c r="F41" i="6"/>
  <c r="F39" i="6"/>
  <c r="F38" i="6"/>
  <c r="F37" i="6"/>
  <c r="F36" i="6"/>
  <c r="F34" i="6"/>
  <c r="F33" i="6"/>
  <c r="F32" i="6"/>
  <c r="F31" i="6"/>
  <c r="F29" i="6"/>
  <c r="F28" i="6"/>
  <c r="F27" i="6"/>
  <c r="F26" i="6"/>
  <c r="F25" i="6"/>
  <c r="F24" i="6"/>
  <c r="F22" i="6"/>
  <c r="F21" i="6"/>
  <c r="F18" i="6"/>
  <c r="F15" i="6"/>
  <c r="F12" i="6"/>
  <c r="F9" i="6"/>
  <c r="C91" i="11"/>
  <c r="C45" i="11"/>
  <c r="C38" i="11"/>
  <c r="C35" i="11"/>
  <c r="C22" i="11"/>
  <c r="C19" i="11"/>
  <c r="C42" i="11"/>
  <c r="C18" i="11" l="1"/>
  <c r="C7" i="6"/>
  <c r="F40" i="6"/>
  <c r="F35" i="6"/>
  <c r="F30" i="6" s="1"/>
  <c r="F23" i="6"/>
  <c r="F8" i="6"/>
  <c r="C105" i="11"/>
  <c r="C139" i="11"/>
  <c r="C134" i="11" s="1"/>
  <c r="C129" i="11"/>
  <c r="C118" i="11"/>
  <c r="C110" i="11"/>
  <c r="C84" i="11"/>
  <c r="C74" i="11" s="1"/>
  <c r="C60" i="11"/>
  <c r="C53" i="11"/>
  <c r="C41" i="11"/>
  <c r="C32" i="11"/>
  <c r="C29" i="11"/>
  <c r="C11" i="11"/>
  <c r="F114" i="11"/>
  <c r="F115" i="11"/>
  <c r="F117" i="11"/>
  <c r="F116" i="11"/>
  <c r="F124" i="11"/>
  <c r="F123" i="11"/>
  <c r="F122" i="11"/>
  <c r="F121" i="11"/>
  <c r="F120" i="11"/>
  <c r="F119" i="11"/>
  <c r="F125" i="11"/>
  <c r="F128" i="11"/>
  <c r="F136" i="11"/>
  <c r="F135" i="11"/>
  <c r="F137" i="11"/>
  <c r="F138" i="11"/>
  <c r="F142" i="11"/>
  <c r="F141" i="11"/>
  <c r="F140" i="11"/>
  <c r="F143" i="11"/>
  <c r="F144" i="11"/>
  <c r="F145" i="11"/>
  <c r="F146" i="11"/>
  <c r="F147" i="11"/>
  <c r="F113" i="11"/>
  <c r="F112" i="11"/>
  <c r="F111" i="11"/>
  <c r="F109" i="11"/>
  <c r="F108" i="11"/>
  <c r="F107" i="11"/>
  <c r="F106" i="11"/>
  <c r="F104" i="11"/>
  <c r="F103" i="11"/>
  <c r="F102" i="11"/>
  <c r="F101" i="11"/>
  <c r="F100" i="11"/>
  <c r="F99" i="11"/>
  <c r="F98" i="11"/>
  <c r="F96" i="11"/>
  <c r="F95" i="11"/>
  <c r="F93" i="11"/>
  <c r="F92" i="11"/>
  <c r="F88" i="11"/>
  <c r="F85" i="11"/>
  <c r="F81" i="11"/>
  <c r="F78" i="11"/>
  <c r="F75" i="11"/>
  <c r="F73" i="11"/>
  <c r="F70" i="11"/>
  <c r="F67" i="11"/>
  <c r="F64" i="11"/>
  <c r="F61" i="11"/>
  <c r="F57" i="11"/>
  <c r="F56" i="11"/>
  <c r="F55" i="11"/>
  <c r="F54" i="11"/>
  <c r="F52" i="11"/>
  <c r="F51" i="11"/>
  <c r="F50" i="11"/>
  <c r="F49" i="11"/>
  <c r="F48" i="11"/>
  <c r="F47" i="11"/>
  <c r="F46" i="11"/>
  <c r="F44" i="11"/>
  <c r="F43" i="11"/>
  <c r="F40" i="11"/>
  <c r="F39" i="11"/>
  <c r="F37" i="11"/>
  <c r="F36" i="11"/>
  <c r="F34" i="11"/>
  <c r="F33" i="11"/>
  <c r="F31" i="11"/>
  <c r="F30" i="11"/>
  <c r="F27" i="11"/>
  <c r="F26" i="11"/>
  <c r="F25" i="11"/>
  <c r="F24" i="11"/>
  <c r="F23" i="11"/>
  <c r="F21" i="11"/>
  <c r="F20" i="11"/>
  <c r="F16" i="11"/>
  <c r="F15" i="11"/>
  <c r="F14" i="11"/>
  <c r="F13" i="11"/>
  <c r="F12" i="11"/>
  <c r="F10" i="11"/>
  <c r="F9" i="11"/>
  <c r="C8" i="11"/>
  <c r="C41" i="17"/>
  <c r="C39" i="17"/>
  <c r="E44" i="17"/>
  <c r="E43" i="17"/>
  <c r="E42" i="17"/>
  <c r="E40" i="17"/>
  <c r="E39" i="17" s="1"/>
  <c r="E34" i="17"/>
  <c r="E10" i="17"/>
  <c r="E9" i="17"/>
  <c r="E12" i="17"/>
  <c r="E13" i="17"/>
  <c r="E19" i="17"/>
  <c r="E18" i="17"/>
  <c r="E17" i="17"/>
  <c r="E16" i="17"/>
  <c r="E15" i="17"/>
  <c r="E21" i="17"/>
  <c r="E22" i="17"/>
  <c r="E31" i="17"/>
  <c r="E30" i="17"/>
  <c r="E29" i="17"/>
  <c r="E28" i="17"/>
  <c r="C27" i="17"/>
  <c r="C26" i="17" s="1"/>
  <c r="E32" i="17"/>
  <c r="E33" i="17"/>
  <c r="C20" i="17"/>
  <c r="C14" i="17"/>
  <c r="C11" i="17"/>
  <c r="F97" i="11" l="1"/>
  <c r="C127" i="11"/>
  <c r="C94" i="11" s="1"/>
  <c r="F139" i="11"/>
  <c r="F134" i="11" s="1"/>
  <c r="C59" i="11"/>
  <c r="F7" i="6"/>
  <c r="C28" i="11"/>
  <c r="C17" i="11" s="1"/>
  <c r="C7" i="11"/>
  <c r="F118" i="11"/>
  <c r="F110" i="11"/>
  <c r="F105" i="11"/>
  <c r="F91" i="11"/>
  <c r="F84" i="11"/>
  <c r="F60" i="11"/>
  <c r="F53" i="11"/>
  <c r="F45" i="11"/>
  <c r="F42" i="11"/>
  <c r="F38" i="11"/>
  <c r="F35" i="11"/>
  <c r="F32" i="11"/>
  <c r="F29" i="11"/>
  <c r="F22" i="11"/>
  <c r="F19" i="11"/>
  <c r="F11" i="11"/>
  <c r="F8" i="11"/>
  <c r="E41" i="17"/>
  <c r="E20" i="17"/>
  <c r="C38" i="17"/>
  <c r="E11" i="17"/>
  <c r="E14" i="17"/>
  <c r="E27" i="17"/>
  <c r="C8" i="17"/>
  <c r="F74" i="11" l="1"/>
  <c r="F18" i="11"/>
  <c r="F7" i="11"/>
  <c r="E8" i="17"/>
  <c r="F41" i="11"/>
  <c r="F28" i="11"/>
  <c r="F17" i="11" l="1"/>
  <c r="D79" i="16" l="1"/>
  <c r="C79" i="16"/>
  <c r="D60" i="11"/>
  <c r="D23" i="6"/>
  <c r="D8" i="6"/>
  <c r="D20" i="6"/>
  <c r="C20" i="6"/>
  <c r="D17" i="6"/>
  <c r="C17" i="6"/>
  <c r="D14" i="6"/>
  <c r="C87" i="11"/>
  <c r="D91" i="11"/>
  <c r="D84" i="11"/>
  <c r="D83" i="11"/>
  <c r="C83" i="11"/>
  <c r="D90" i="11"/>
  <c r="C90" i="11"/>
  <c r="D87" i="11"/>
  <c r="D80" i="11"/>
  <c r="C80" i="11"/>
  <c r="D77" i="11"/>
  <c r="C77" i="11"/>
  <c r="C63" i="11"/>
  <c r="D63" i="11"/>
  <c r="D66" i="11"/>
  <c r="C66" i="11"/>
  <c r="C72" i="11"/>
  <c r="D72" i="11"/>
  <c r="D69" i="11"/>
  <c r="C69" i="11"/>
  <c r="D7" i="6" l="1"/>
  <c r="D74" i="11"/>
  <c r="D59" i="11" s="1"/>
  <c r="E38" i="17"/>
  <c r="F59" i="11" l="1"/>
  <c r="E26" i="17"/>
  <c r="C24" i="17"/>
  <c r="E23" i="17" s="1"/>
  <c r="C36" i="17" l="1"/>
  <c r="C35" i="17" s="1"/>
  <c r="E35" i="17" s="1"/>
  <c r="C49" i="17"/>
  <c r="C48" i="17" s="1"/>
  <c r="E48" i="17" s="1"/>
  <c r="C46" i="17"/>
  <c r="E46" i="17" s="1"/>
  <c r="F107" i="16"/>
  <c r="D76" i="16"/>
  <c r="C76" i="16"/>
  <c r="D73" i="16"/>
  <c r="C73" i="16"/>
  <c r="D70" i="16"/>
  <c r="C70" i="16"/>
  <c r="D67" i="16"/>
  <c r="C67" i="16"/>
  <c r="D64" i="16"/>
  <c r="C64" i="16"/>
  <c r="D61" i="16"/>
  <c r="C61" i="16"/>
  <c r="D58" i="16"/>
  <c r="C58" i="16"/>
  <c r="D55" i="16"/>
  <c r="C55" i="16"/>
  <c r="D52" i="16"/>
  <c r="C52" i="16"/>
  <c r="D49" i="16"/>
  <c r="C49" i="16"/>
  <c r="D46" i="16"/>
  <c r="C46" i="16"/>
  <c r="D43" i="16"/>
  <c r="C43" i="16"/>
  <c r="D40" i="16"/>
  <c r="C40" i="16"/>
  <c r="D37" i="16"/>
  <c r="C37" i="16"/>
  <c r="D34" i="16"/>
  <c r="C34" i="16"/>
  <c r="D31" i="16"/>
  <c r="C31" i="16"/>
  <c r="D28" i="16"/>
  <c r="C28" i="16"/>
  <c r="D25" i="16"/>
  <c r="C25" i="16"/>
  <c r="D22" i="16"/>
  <c r="C22" i="16"/>
  <c r="D19" i="16"/>
  <c r="C19" i="16"/>
  <c r="D16" i="16"/>
  <c r="C16" i="16"/>
  <c r="D13" i="16"/>
  <c r="C13" i="16"/>
  <c r="D10" i="16"/>
  <c r="C10" i="16"/>
  <c r="C45" i="17" l="1"/>
  <c r="F44" i="6"/>
  <c r="D133" i="11"/>
  <c r="D131" i="11"/>
  <c r="D130" i="11"/>
  <c r="E45" i="17" l="1"/>
  <c r="E50" i="17" s="1"/>
  <c r="E51" i="17" s="1"/>
  <c r="E52" i="17" s="1"/>
  <c r="E7" i="18" s="1"/>
  <c r="D132" i="11"/>
  <c r="D129" i="11" l="1"/>
  <c r="F129" i="11" s="1"/>
  <c r="F127" i="11" l="1"/>
  <c r="F94" i="11" s="1"/>
  <c r="F148" i="11" s="1"/>
  <c r="C45" i="6" s="1"/>
  <c r="F45" i="6" s="1"/>
  <c r="D127" i="11"/>
  <c r="D94" i="11" s="1"/>
  <c r="C44" i="6"/>
  <c r="F46" i="6" l="1"/>
  <c r="E8" i="18" s="1"/>
  <c r="E9" i="18" l="1"/>
  <c r="C148" i="11"/>
</calcChain>
</file>

<file path=xl/sharedStrings.xml><?xml version="1.0" encoding="utf-8"?>
<sst xmlns="http://schemas.openxmlformats.org/spreadsheetml/2006/main" count="672" uniqueCount="554">
  <si>
    <t>Name of Bank : X</t>
  </si>
  <si>
    <t>Monthly Financial Return (B$ '000)</t>
  </si>
  <si>
    <t>BDCB-MFR-1.1.6-Liquidity Coverage Ratio</t>
  </si>
  <si>
    <t>Part I : Computation of Liquidity Coverage Ratio</t>
  </si>
  <si>
    <t>Period : For the month of xxx-xxxx</t>
  </si>
  <si>
    <t>Code</t>
  </si>
  <si>
    <t>Item</t>
  </si>
  <si>
    <t>Amount / Market Value</t>
  </si>
  <si>
    <t>Weight</t>
  </si>
  <si>
    <t>Weighted Amount</t>
  </si>
  <si>
    <t>1.1.6.1.1.0.0.0.0.0</t>
  </si>
  <si>
    <t>Total stock of HQLA</t>
  </si>
  <si>
    <t>1.1.6.1.2.0.0.0.0.0</t>
  </si>
  <si>
    <t>Net cash outflows</t>
  </si>
  <si>
    <t>1.1.6.1.3.0.0.0.0.0</t>
  </si>
  <si>
    <t>LCR</t>
  </si>
  <si>
    <t>Part II : Computation of High Quality Liquid Assets</t>
  </si>
  <si>
    <t>1.1.6.2.1.0.0.0.0.0</t>
  </si>
  <si>
    <t>Level 1 Assets</t>
  </si>
  <si>
    <t>1.1.6.2.1.1.0.0.0.0</t>
  </si>
  <si>
    <t>Total stock of Level 1 assets</t>
  </si>
  <si>
    <t>1.1.6.2.1.1.1.0.0.0</t>
  </si>
  <si>
    <t>Coins and banknotes</t>
  </si>
  <si>
    <t>1.1.6.2.1.1.2.0.0.0</t>
  </si>
  <si>
    <t>Sukuk or debt securities issued by or on behalf of BDCB or Brunei Government</t>
  </si>
  <si>
    <t>1.1.6.2.1.1.3.0.0.0</t>
  </si>
  <si>
    <t>Total central bank reserves; of which:</t>
  </si>
  <si>
    <t>1.1.6.2.1.1.3.1.0.0</t>
  </si>
  <si>
    <t>part of central bank reserves that can be drawn in times of stress</t>
  </si>
  <si>
    <t>1.1.6.2.1.1.3.2.0.0</t>
  </si>
  <si>
    <t>overnight and term placements with central banks</t>
  </si>
  <si>
    <t>1.1.6.2.1.1.4.0.0.0</t>
  </si>
  <si>
    <t>Securities with a 0% risk weight:</t>
  </si>
  <si>
    <t>1.1.6.2.1.1.4.1.0.0</t>
  </si>
  <si>
    <t>issued by sovereigns</t>
  </si>
  <si>
    <t>1.1.6.2.1.1.4.2.0.0</t>
  </si>
  <si>
    <t>guaranteed by sovereigns</t>
  </si>
  <si>
    <t>1.1.6.2.1.1.4.3.0.0</t>
  </si>
  <si>
    <t>issued or guaranteed by central banks</t>
  </si>
  <si>
    <t>1.1.6.2.1.1.4.4.0.0</t>
  </si>
  <si>
    <t>issued or guaranteed by PSEs</t>
  </si>
  <si>
    <t>1.1.6.2.1.1.4.5.0.0</t>
  </si>
  <si>
    <t>issued or guaranteed by BIS, IMF, ECB and European Community, or MDBs</t>
  </si>
  <si>
    <t>1.1.6.2.1.1.5.0.0.0</t>
  </si>
  <si>
    <t>For non-0% risk-weighted sovereigns:</t>
  </si>
  <si>
    <t>1.1.6.2.1.1.5.1.0.0</t>
  </si>
  <si>
    <t>sovereign or central bank debt securities issued in domestic currencies by the sovereign or central bank in the country in which the liquidity risk is being taken or in the bank’s home country</t>
  </si>
  <si>
    <t>1.1.6.2.1.1.5.2.0.0</t>
  </si>
  <si>
    <t>domestic sovereign or central bank debt securities issued in foreign currencies, up to the amount of the bank’s stressed net cash outflows in that specific foreign currency stemming from the bank’s operations in the jurisdiction where the bank’s liquidity risk is being taken</t>
  </si>
  <si>
    <t>1.1.6.2.1.2.0.0.0.0</t>
  </si>
  <si>
    <t>Adjusted amount of Level 1 assets</t>
  </si>
  <si>
    <t>1.1.6.2.1.2.1.0.0.0</t>
  </si>
  <si>
    <t>Adjustment to stock of Level 1 assets</t>
  </si>
  <si>
    <t>1.1.6.2.2.0.0.0.0.0</t>
  </si>
  <si>
    <t>Level 2A assets</t>
  </si>
  <si>
    <t>1.1.6.2.2.1.0.0.0.0</t>
  </si>
  <si>
    <t>Total stock of Level 2A assets</t>
  </si>
  <si>
    <t>1.1.6.2.2.1.1.0.0.0</t>
  </si>
  <si>
    <t>Securities with a 20% risk weight:</t>
  </si>
  <si>
    <t>1.1.6.2.2.1.1.1.0.0</t>
  </si>
  <si>
    <t>1.1.6.2.2.1.1.2.0.0</t>
  </si>
  <si>
    <t>1.1.6.2.2.1.1.3.0.0</t>
  </si>
  <si>
    <t>1.1.6.2.2.1.1.4.0.0</t>
  </si>
  <si>
    <t>1.1.6.2.2.1.1.5.0.0</t>
  </si>
  <si>
    <t>issued or guaranteed by MDBs</t>
  </si>
  <si>
    <t>1.1.6.2.2.1.2.0.0.0</t>
  </si>
  <si>
    <t>1.1.6.2.2.1.3.0.0.0</t>
  </si>
  <si>
    <t>1.1.6.2.2.2.0.0.0.0</t>
  </si>
  <si>
    <t>Adjusted amount of Level 2A assets</t>
  </si>
  <si>
    <t>1.1.6.2.2.2.1.0.0.0</t>
  </si>
  <si>
    <t>Adjustment to stock of Level 2A assets</t>
  </si>
  <si>
    <t>1.1.6.2.3.0.0.0.0.0</t>
  </si>
  <si>
    <t>Level 2B assets</t>
  </si>
  <si>
    <t>1.1.6.2.3.1.0.0.0.0</t>
  </si>
  <si>
    <t>Total stock of Level 2B assets</t>
  </si>
  <si>
    <t>1.1.6.2.3.1.1.0.0.0</t>
  </si>
  <si>
    <t>Total stock of Level 2B RMBS assets</t>
  </si>
  <si>
    <t>1.1.6.2.3.1.1.1.0.0</t>
  </si>
  <si>
    <t>Residential mortgage-backed securities (RMBS), rated AA or better</t>
  </si>
  <si>
    <t>1.1.6.2.3.1.2.0.0.0</t>
  </si>
  <si>
    <t>Total stock of Level 2B non-RMBS assets</t>
  </si>
  <si>
    <t>1.1.6.2.3.1.2.1.0.0</t>
  </si>
  <si>
    <t>1.1.6.2.3.1.2.2.0.0</t>
  </si>
  <si>
    <t xml:space="preserve">Non-financial common equity shares </t>
  </si>
  <si>
    <t>1.1.6.2.3.1.2.3.0.0</t>
  </si>
  <si>
    <t>Sovereign or central bank debt securities, rated BBB- to BBB+</t>
  </si>
  <si>
    <t>1.1.6.2.3.2.0.0.0.0</t>
  </si>
  <si>
    <t>Adjusted amount of Level 2B assets</t>
  </si>
  <si>
    <t>1.1.6.2.3.2.1.0.0.0</t>
  </si>
  <si>
    <t>Adjusted amount of Level 2B RMBS assets</t>
  </si>
  <si>
    <t>1.1.6.2.3.2.1.1.0.0</t>
  </si>
  <si>
    <t>Adjustment to stock of Level 2B RMBS assets</t>
  </si>
  <si>
    <t>1.1.6.2.3.2.2.0.0.0</t>
  </si>
  <si>
    <t>Adjusted amount of Level 2B non-RMBS assets</t>
  </si>
  <si>
    <t>1.1.6.2.3.2.2.1.0.0</t>
  </si>
  <si>
    <t>Adjustment to stock of Level 2B non-RMBS assets</t>
  </si>
  <si>
    <t>1.1.6.2.4.0.0.0.0.0</t>
  </si>
  <si>
    <t>Adjustment to stock of HQLA due to cap on Level 2B assets</t>
  </si>
  <si>
    <t>1.1.6.2.5.0.0.0.0.0</t>
  </si>
  <si>
    <t>Adjustment to stock of HQLA due to cap on Level 2 assets</t>
  </si>
  <si>
    <t>Name of Bank : XX</t>
  </si>
  <si>
    <t>Part III : Computation of Cash Outflows</t>
  </si>
  <si>
    <t>Amount</t>
  </si>
  <si>
    <t>1.1.6.3.1.0.0.0.0.0</t>
  </si>
  <si>
    <t>Total Retail Deposits</t>
  </si>
  <si>
    <t>1.1.6.3.1.1.0.0.0.0</t>
  </si>
  <si>
    <t>Stable Deposit i.e. insured deposits; of which:</t>
  </si>
  <si>
    <t>1.1.6.3.1.1.1.0.0.0</t>
  </si>
  <si>
    <t>in transactional accounts</t>
  </si>
  <si>
    <t>1.1.6.3.1.1.2.0.0.0</t>
  </si>
  <si>
    <t>in non-transactional accounts with established relationships that make deposit withdrawal highly unlikely</t>
  </si>
  <si>
    <t>1.1.6.3.1.2.0.0.0.0</t>
  </si>
  <si>
    <t>Less Stable Deposit</t>
  </si>
  <si>
    <t>1.1.6.3.1.2.1.0.0.0</t>
  </si>
  <si>
    <t>Insured deposits in non-transactional and non-relationship accounts</t>
  </si>
  <si>
    <t>1.1.6.3.1.2.2.0.0.0</t>
  </si>
  <si>
    <t xml:space="preserve">Uninsured deposits </t>
  </si>
  <si>
    <t>1.1.6.3.1.2.3.0.0.0</t>
  </si>
  <si>
    <t>Deposits denominated in a foreign currency</t>
  </si>
  <si>
    <t>1.1.6.3.1.2.4.0.0.0</t>
  </si>
  <si>
    <t>Less stable retail deposits subject to host jurisdiction requirements</t>
  </si>
  <si>
    <t>1.1.6.3.1.3.0.0.0.0</t>
  </si>
  <si>
    <t>Term deposits (treated as having &gt;30 day remaining maturity)</t>
  </si>
  <si>
    <t>1.1.6.3.2.0.0.0.0.0</t>
  </si>
  <si>
    <t>Total Unsecured Wholesale Funding</t>
  </si>
  <si>
    <t>1.1.6.3.2.1.0.0.0.0</t>
  </si>
  <si>
    <t>Total funding provided by small business customers; of which:</t>
  </si>
  <si>
    <t>1.1.6.3.2.1.1.0.0.0</t>
  </si>
  <si>
    <t>Stable Deposits i.e. insured deposits; of which:</t>
  </si>
  <si>
    <t>1.1.6.3.2.1.1.1.0.0</t>
  </si>
  <si>
    <t>1.1.6.3.2.1.1.2.0.0</t>
  </si>
  <si>
    <t>1.1.6.3.2.1.2.0.0.0</t>
  </si>
  <si>
    <t>Less Stable Deposits</t>
  </si>
  <si>
    <t>1.1.6.3.2.1.2.1.0.0</t>
  </si>
  <si>
    <t>1.1.6.3.2.1.2.2.0.0</t>
  </si>
  <si>
    <t>1.1.6.3.2.1.2.3.0.0</t>
  </si>
  <si>
    <t>1.1.6.3.2.1.2.4.0.0</t>
  </si>
  <si>
    <t>1.1.6.3.2.1.3.0.0.0</t>
  </si>
  <si>
    <t>Qualifying Term Deposits (treated as having &gt;30 day remaining maturity)</t>
  </si>
  <si>
    <t>1.1.6.3.2.2.0.0.0.0</t>
  </si>
  <si>
    <t>Total Operational Deposits; of which:</t>
  </si>
  <si>
    <t>1.1.6.3.2.2.1.0.0.0</t>
  </si>
  <si>
    <t>provided by non-financial corporates</t>
  </si>
  <si>
    <t>1.1.6.3.2.2.1.1.0.0</t>
  </si>
  <si>
    <t>insured</t>
  </si>
  <si>
    <t>1.1.6.3.2.2.1.2.0.0</t>
  </si>
  <si>
    <t>uninsured</t>
  </si>
  <si>
    <t>1.1.6.3.2.2.2.0.0.0</t>
  </si>
  <si>
    <t>provided by sovereigns, central banks, PSEs and MDBs</t>
  </si>
  <si>
    <t>1.1.6.3.2.2.2.1.0.0</t>
  </si>
  <si>
    <t>1.1.6.3.2.2.2.2.0.0</t>
  </si>
  <si>
    <t>1.1.6.3.2.2.3.0.0.0</t>
  </si>
  <si>
    <t>provided by banks</t>
  </si>
  <si>
    <t>1.1.6.3.2.2.3.1.0.0</t>
  </si>
  <si>
    <t>1.1.6.3.2.2.3.2.0.0</t>
  </si>
  <si>
    <t>1.1.6.3.2.2.4.0.0.0</t>
  </si>
  <si>
    <t>provided by other financial institutions and other legal entities</t>
  </si>
  <si>
    <t>1.1.6.3.2.2.4.1.0.0</t>
  </si>
  <si>
    <t>1.1.6.3.2.2.4.2.0.0</t>
  </si>
  <si>
    <t>1.1.6.3.2.3.0.0.0.0</t>
  </si>
  <si>
    <t>Total non-operational deposits; of which:</t>
  </si>
  <si>
    <t>1.1.6.3.2.3.1.0.0.0</t>
  </si>
  <si>
    <t>provided by non-financial corporates; of which:</t>
  </si>
  <si>
    <t>1.1.6.3.2.3.1.1.0.0</t>
  </si>
  <si>
    <t>1.1.6.3.2.3.1.2.0.0</t>
  </si>
  <si>
    <t>1.1.6.3.2.3.2.0.0.0</t>
  </si>
  <si>
    <t>provided by sovereigns, central banks, PSEs and MDBs; of which:</t>
  </si>
  <si>
    <t>1.1.6.3.2.3.2.1.0.0</t>
  </si>
  <si>
    <t>1.1.6.3.2.3.2.2.0.0</t>
  </si>
  <si>
    <t>1.1.6.3.2.3.3.0.0.0</t>
  </si>
  <si>
    <t>provided by members of the institutional networks of cooperative (or otherwise named) banks</t>
  </si>
  <si>
    <t>1.1.6.3.2.3.4.0.0.0</t>
  </si>
  <si>
    <t>provided by other banks (including correspondent banking and prime brokerage activities)</t>
  </si>
  <si>
    <t>1.1.6.3.2.3.5.0.0.0</t>
  </si>
  <si>
    <t>provided by other financial institutions and other legal entities (including correspondent banking and prime brokerage activities)</t>
  </si>
  <si>
    <t>1.1.6.3.2.4.0.0.0.0</t>
  </si>
  <si>
    <t>Unsecured debt issuance</t>
  </si>
  <si>
    <t>1.1.6.3.2.5.0.0.0.0</t>
  </si>
  <si>
    <t>Additional balances required to be installed in central bank reserves</t>
  </si>
  <si>
    <t>1.1.6.3.2.6.0.0.0.0</t>
  </si>
  <si>
    <t xml:space="preserve">Qualifying Term deposits (treated as having &gt;30 day remaining maturity): of which </t>
  </si>
  <si>
    <t>1.1.6.3.2.6.1.0.0.0</t>
  </si>
  <si>
    <t>1.1.6.3.2.6.2.0.0.0</t>
  </si>
  <si>
    <t xml:space="preserve">provided by sovereigns, central banks, PSEs and MDBs </t>
  </si>
  <si>
    <t>1.1.6.3.2.6.3.0.0.0</t>
  </si>
  <si>
    <t xml:space="preserve">provided by other banks </t>
  </si>
  <si>
    <t>1.1.6.3.2.6.4.0.0.0</t>
  </si>
  <si>
    <t>Amount Received</t>
  </si>
  <si>
    <t>Market value of extended collateral</t>
  </si>
  <si>
    <t>1.1.6.3.3.0.0.0.0.0</t>
  </si>
  <si>
    <t>Total Secured Wholesale Funding</t>
  </si>
  <si>
    <t>1.1.6.3.3.1.0.0.0.0</t>
  </si>
  <si>
    <t>Transactions conducted with the Reporting Bank's domestic central bank (BDCB); of which backed by:</t>
  </si>
  <si>
    <t>1.1.6.3.3.1.1.0.0.0</t>
  </si>
  <si>
    <t>Backed by Level 1 assets; of which:</t>
  </si>
  <si>
    <t>1.1.6.3.3.1.1.1.0.0</t>
  </si>
  <si>
    <t>Transactions involving eligible liquid assets – see instructions for more detail</t>
  </si>
  <si>
    <t>1.1.6.3.3.1.2.0.0.0</t>
  </si>
  <si>
    <t>Backed by Level 2A assets; of which:</t>
  </si>
  <si>
    <t>1.1.6.3.3.1.2.1.0.0</t>
  </si>
  <si>
    <t>1.1.6.3.3.1.3.0.0.0</t>
  </si>
  <si>
    <t>Backed by Level 2B RMBS assets; of which:</t>
  </si>
  <si>
    <t>1.1.6.3.3.1.3.1.0.0</t>
  </si>
  <si>
    <t>1.1.6.3.3.1.4.0.0.0</t>
  </si>
  <si>
    <t>Backed by Level 2B non-RMBS assets; of which:</t>
  </si>
  <si>
    <t>1.1.6.3.3.1.4.1.0.0</t>
  </si>
  <si>
    <t>1.1.6.3.3.1.5.0.0.0</t>
  </si>
  <si>
    <t>Backed by other assets</t>
  </si>
  <si>
    <t>1.1.6.3.3.2.0.0.0.0</t>
  </si>
  <si>
    <r>
      <t xml:space="preserve">Transactions </t>
    </r>
    <r>
      <rPr>
        <b/>
        <sz val="10"/>
        <rFont val="Geomanist Bold"/>
        <family val="3"/>
      </rPr>
      <t>not</t>
    </r>
    <r>
      <rPr>
        <b/>
        <sz val="10"/>
        <rFont val="Geomanist"/>
        <family val="3"/>
      </rPr>
      <t xml:space="preserve"> conducted with the Reporting Bank's domestic central bank; of which backed by:</t>
    </r>
  </si>
  <si>
    <t>1.1.6.3.3.2.1.0.0.0</t>
  </si>
  <si>
    <t>1.1.6.3.3.2.1.1.0.0</t>
  </si>
  <si>
    <t>1.1.6.3.3.2.2.0.0.0</t>
  </si>
  <si>
    <t>1.1.6.3.3.2.2.1.0.0</t>
  </si>
  <si>
    <t>1.1.6.3.3.2.3.0.0.0</t>
  </si>
  <si>
    <t>1.1.6.3.3.2.3.1.0.0</t>
  </si>
  <si>
    <t>1.1.6.3.3.2.4.0.0.0</t>
  </si>
  <si>
    <t>Backed by Level 2B Non-RMBS assets; of which:</t>
  </si>
  <si>
    <t>1.1.6.3.3.2.4.1.0.0</t>
  </si>
  <si>
    <t>Counterparties are domestic sovereigns, MDBs or domestic PSEs with a 20% risk weight; of which:</t>
  </si>
  <si>
    <t>1.1.6.3.3.2.4.1.1.0</t>
  </si>
  <si>
    <t>1.1.6.3.3.2.4.2.0.0</t>
  </si>
  <si>
    <t>Counterparties are not domestic sovereigns, MDBs or domestic PSEs with a 20% risk weight; of which:</t>
  </si>
  <si>
    <t>1.1.6.3.3.2.4.2.1.0</t>
  </si>
  <si>
    <t>1.1.6.3.3.2.5.0.0.0</t>
  </si>
  <si>
    <t>1.1.6.3.3.2.5.1.0.0</t>
  </si>
  <si>
    <t>Counterparties are domestic sovereigns, MDBs or domestic PSEs with a 20% risk weight</t>
  </si>
  <si>
    <t>1.1.6.3.3.2.5.2.0.0</t>
  </si>
  <si>
    <t>Counterparties are not domestic sovereigns, MDBs or domestic PSEs with a 20% risk weight</t>
  </si>
  <si>
    <t>1.1.6.3.4.0.0.0.0.0</t>
  </si>
  <si>
    <t>Total Additional Requirements</t>
  </si>
  <si>
    <t>1.1.6.3.4.1.0.0.0.0</t>
  </si>
  <si>
    <t>Derivatives cash outflow</t>
  </si>
  <si>
    <t>1.1.6.3.4.2.0.0.0.0</t>
  </si>
  <si>
    <t>Increased liquidity needs related to downgrade triggers in derivatives and other financing transactions</t>
  </si>
  <si>
    <t>1.1.6.3.4.3.0.0.0.0</t>
  </si>
  <si>
    <t>Increased liquidity needs related to the potential for valuation changes on posted collateral securing derivative and other transactions:</t>
  </si>
  <si>
    <t>1.1.6.3.4.3.1.0.0.0</t>
  </si>
  <si>
    <t>Cash and Level 1 assets</t>
  </si>
  <si>
    <t>1.1.6.3.4.3.2.0.0.0</t>
  </si>
  <si>
    <t>For other collateral (ie all non-Level 1 collateral)</t>
  </si>
  <si>
    <t>1.1.6.3.4.4.0.0.0.0</t>
  </si>
  <si>
    <t>Increased liquidity needs related to excess non-segregated collateral held by the Reporting Bank that could contractually be called at any time by the counterparty</t>
  </si>
  <si>
    <t>1.1.6.3.4.5.0.0.0.0</t>
  </si>
  <si>
    <t>Increased liquidity needs related to contractually required collateral on transactions for which the counterparty has not yet demanded the collateral be posted</t>
  </si>
  <si>
    <t>1.1.6.3.4.6.0.0.0.0</t>
  </si>
  <si>
    <t>Increased liquidity needs related to contracts that allow collateral substitution to other assets (see instructions)</t>
  </si>
  <si>
    <t>1.1.6.3.4.7.0.0.0.0</t>
  </si>
  <si>
    <t>Increased liquidity needs related to market valuation changes on derivative or other transactions</t>
  </si>
  <si>
    <t>1.1.6.3.4.8.0.0.0.0</t>
  </si>
  <si>
    <t>Loss of funding on ABS and other structured financing instruments issued by the Reporting Bank, excluding covered bonds</t>
  </si>
  <si>
    <t>1.1.6.3.4.9.0.0.0.0</t>
  </si>
  <si>
    <t>Loss of funding on ABCP, conduits, SIVs and other such financing activities; of which:</t>
  </si>
  <si>
    <t>1.1.6.3.4.9.1.0.0.0</t>
  </si>
  <si>
    <t>debt maturing ≤ 30 days</t>
  </si>
  <si>
    <t>1.1.6.3.4.9.2.0.0.0</t>
  </si>
  <si>
    <t>with embedded options in financing arrangements</t>
  </si>
  <si>
    <t>1.1.6.3.4.9.3.0.0.0</t>
  </si>
  <si>
    <t>other potential loss of such funding</t>
  </si>
  <si>
    <t>1.1.6.3.4.10.0.0.0.0</t>
  </si>
  <si>
    <t>Loss of funding on covered bonds issued by the Reporting Bank</t>
  </si>
  <si>
    <t>1.1.6.3.4.11.0.0.0.0</t>
  </si>
  <si>
    <t xml:space="preserve">Drawdown of undrawn committed credit facilities </t>
  </si>
  <si>
    <t>1.1.6.3.4.11.1.0.0.0</t>
  </si>
  <si>
    <t>Retail</t>
  </si>
  <si>
    <t>1.1.6.3.4.11.2.0.0.0</t>
  </si>
  <si>
    <t>SMEs</t>
  </si>
  <si>
    <t>1.1.6.3.4.11.3.0.0.0</t>
  </si>
  <si>
    <t>Non-financial corporates</t>
  </si>
  <si>
    <t>1.1.6.3.4.11.4.0.0.0</t>
  </si>
  <si>
    <t>Sovereigns, Central banks, PSEs and MDBs</t>
  </si>
  <si>
    <t>1.1.6.3.4.11.5.0.0.0</t>
  </si>
  <si>
    <t>Banks</t>
  </si>
  <si>
    <t>1.1.6.3.4.11.6.0.0.0</t>
  </si>
  <si>
    <t>FIs (excluding banks)</t>
  </si>
  <si>
    <t>1.1.6.3.4.11.7.0.0.0</t>
  </si>
  <si>
    <t>Any other entities not covered above</t>
  </si>
  <si>
    <t>1.1.6.3.4.12.0.0.0.0</t>
  </si>
  <si>
    <t>Drawdown of undrawn committed liquiditiy facilities</t>
  </si>
  <si>
    <t>1.1.6.3.4.12.1.0.0.0</t>
  </si>
  <si>
    <t>1.1.6.3.4.12.2.0.0.0</t>
  </si>
  <si>
    <t>1.1.6.3.4.12.3.0.0.0</t>
  </si>
  <si>
    <t>1.1.6.3.4.12.4.0.0.0</t>
  </si>
  <si>
    <t>1.1.6.3.4.12.5.0.0.0</t>
  </si>
  <si>
    <t>1.1.6.3.4.12.6.0.0.0</t>
  </si>
  <si>
    <t>1.1.6.3.4.12.7.0.0.0</t>
  </si>
  <si>
    <t>Rollover of inflows</t>
  </si>
  <si>
    <t>1.1.6.3.4.13.0.0.0.0</t>
  </si>
  <si>
    <t>Other contractual obligations to extend funds to:</t>
  </si>
  <si>
    <t>1.1.6.3.4.13.1.0.0.0</t>
  </si>
  <si>
    <t>Financial institutions</t>
  </si>
  <si>
    <t>1.1.6.3.4.13.2.0.0.0</t>
  </si>
  <si>
    <t>Retail, small business customers, non-financials and other clients</t>
  </si>
  <si>
    <t>1.1.6.3.4.13.2.1.0.0</t>
  </si>
  <si>
    <t>retail clients</t>
  </si>
  <si>
    <t>1.1.6.3.4.13.2.2.0.0</t>
  </si>
  <si>
    <t>small business customers</t>
  </si>
  <si>
    <t>1.1.6.3.4.13.2.3.0.0</t>
  </si>
  <si>
    <t>non-financial corporates</t>
  </si>
  <si>
    <t>1.1.6.3.4.13.2.4.0.0</t>
  </si>
  <si>
    <t>other clients</t>
  </si>
  <si>
    <t>1.1.6.3.4.14.0.0.0.0</t>
  </si>
  <si>
    <t>Other contingent funding obligations</t>
  </si>
  <si>
    <t>1.1.6.3.4.14.1.0.0.0</t>
  </si>
  <si>
    <t>Non-contractual obligations related to potential liquidity draws from joint ventures or minority investments in entities</t>
  </si>
  <si>
    <t>1.1.6.3.4.14.2.0.0.0</t>
  </si>
  <si>
    <t>Unconditionally revocable "uncommitted" credit and liquidity facilities</t>
  </si>
  <si>
    <t>1.1.6.3.4.14.3.0.0.0</t>
  </si>
  <si>
    <t>Trade finance-related obligations (including guarantees and letters of credit)</t>
  </si>
  <si>
    <t>1.1.6.3.4.14.4.0.0.0</t>
  </si>
  <si>
    <t>Guarantees and letters of credit unrelated to trade finance obligations</t>
  </si>
  <si>
    <t>1.1.6.3.4.14.5.0.0.0</t>
  </si>
  <si>
    <t>Non-contractual obligations:</t>
  </si>
  <si>
    <t>1.1.6.3.4.14.5.1.0.0</t>
  </si>
  <si>
    <t>Debt-buy back requests (including related conduits)</t>
  </si>
  <si>
    <t>1.1.6.3.4.14.5.2.0.0</t>
  </si>
  <si>
    <t>Structured products</t>
  </si>
  <si>
    <t>1.1.6.3.4.14.5.3.0.0</t>
  </si>
  <si>
    <t>Managed funds</t>
  </si>
  <si>
    <t>1.1.6.3.4.14.5.4.0.0</t>
  </si>
  <si>
    <t>Other non-contractual obligations</t>
  </si>
  <si>
    <t>1.1.6.3.4.14.6.0.0.0</t>
  </si>
  <si>
    <t>Outstanding debt securities with remaining maturity &gt; 30 days</t>
  </si>
  <si>
    <t>1.1.6.3.4.14.7.0.0.0</t>
  </si>
  <si>
    <t>Non contractual obligations where customer short positions are covered by other customers’ collateral</t>
  </si>
  <si>
    <t>1.1.6.3.4.14.8.0.0.0</t>
  </si>
  <si>
    <t>Bank outright short positions covered by a collateralised securities financing transaction</t>
  </si>
  <si>
    <t>1.1.6.3.4.14.9.0.0.0</t>
  </si>
  <si>
    <t>Other contractual cash outflows (including those related to unsecured collateral borrowings and uncovered short positions)</t>
  </si>
  <si>
    <t>1.1.6.3.5.0.0.0.0.0</t>
  </si>
  <si>
    <t>Total Cash Outflows</t>
  </si>
  <si>
    <t>Part IV : Computation of Cash Inflows</t>
  </si>
  <si>
    <t>Market value of Collateral Received</t>
  </si>
  <si>
    <t>1.1.6.4.1.0.0.0.0.0</t>
  </si>
  <si>
    <t>Total Inflows On Secured Lending Including Reverse Repo And Securities Borrowing Transactions</t>
  </si>
  <si>
    <t>1.1.6.4.1.1.0.0.0.0</t>
  </si>
  <si>
    <r>
      <t xml:space="preserve">Reverse repo and other secured lending or securities borrowing transactions maturing ≤ 30 days of which collateral is </t>
    </r>
    <r>
      <rPr>
        <b/>
        <sz val="10"/>
        <rFont val="Geomanist Bold"/>
        <family val="3"/>
      </rPr>
      <t>not re-used</t>
    </r>
    <r>
      <rPr>
        <b/>
        <sz val="10"/>
        <rFont val="Geomanist"/>
        <family val="3"/>
      </rPr>
      <t xml:space="preserve"> (ie is not rehypothecated) to cover the reporting bank's outright short positions</t>
    </r>
  </si>
  <si>
    <t>1.1.6.4.1.1.1.0.0.0</t>
  </si>
  <si>
    <t>1.1.6.4.1.1.1.1.0.0</t>
  </si>
  <si>
    <t>1.1.6.4.1.1.2.0.0.0</t>
  </si>
  <si>
    <t>1.1.6.4.1.1.2.1.0.0</t>
  </si>
  <si>
    <t>1.1.6.4.1.1.3.0.0.0</t>
  </si>
  <si>
    <t>1.1.6.4.1.1.3.1.0.0</t>
  </si>
  <si>
    <t>1.1.6.4.1.1.4.0.0.0</t>
  </si>
  <si>
    <t>1.1.6.4.1.1.4.1.0.0</t>
  </si>
  <si>
    <t>1.1.6.4.1.1.5.0.0.0</t>
  </si>
  <si>
    <t>Margin lending backed by non-Level 1 or non-Level 2 collateral</t>
  </si>
  <si>
    <t>1.1.6.4.1.1.6.0.0.0</t>
  </si>
  <si>
    <t>Transactions backed by other collateral</t>
  </si>
  <si>
    <t>1.1.6.4.1.2.0.0.0.0</t>
  </si>
  <si>
    <r>
      <t xml:space="preserve">Reverse repo and other secured lending or securities borrowing transactions maturing ≤ 30 days of which collateral is </t>
    </r>
    <r>
      <rPr>
        <b/>
        <sz val="10"/>
        <rFont val="Geomanist Bold"/>
        <family val="3"/>
      </rPr>
      <t>re-used</t>
    </r>
    <r>
      <rPr>
        <b/>
        <sz val="10"/>
        <rFont val="Geomanist"/>
        <family val="3"/>
      </rPr>
      <t xml:space="preserve"> (ie is rehypothecated) to cover the reporting bank's outright short positions</t>
    </r>
  </si>
  <si>
    <t>1.1.6.4.1.2.1.0.0.0</t>
  </si>
  <si>
    <t>Transactions backed by Level 1 assets</t>
  </si>
  <si>
    <t>1.1.6.4.1.2.2.0.0.0</t>
  </si>
  <si>
    <t>Transactions backed by Level 2A assets</t>
  </si>
  <si>
    <t>1.1.6.4.1.2.3.0.0.0</t>
  </si>
  <si>
    <t>Transactions backed by Level 2B RMBS assets</t>
  </si>
  <si>
    <t>1.1.6.4.1.2.4.0.0.0</t>
  </si>
  <si>
    <t>Transactions backed by Level 2B non-RMBS assets</t>
  </si>
  <si>
    <t>1.1.6.4.1.2.5.0.0.0</t>
  </si>
  <si>
    <t>1.1.6.4.1.2.6.0.0.0</t>
  </si>
  <si>
    <t>1.1.6.4.2.0.0.0.0.0</t>
  </si>
  <si>
    <t>Total Of Other Inflows By Counterparty</t>
  </si>
  <si>
    <t>1.1.6.4.2.1.0.0.0.0</t>
  </si>
  <si>
    <t>Retail customers</t>
  </si>
  <si>
    <t>1.1.6.4.2.2.0.0.0.0</t>
  </si>
  <si>
    <t>Small business customers</t>
  </si>
  <si>
    <t>1.1.6.4.2.3.0.0.0.0</t>
  </si>
  <si>
    <t>1.1.6.4.2.4.0.0.0.0</t>
  </si>
  <si>
    <t>Central banks</t>
  </si>
  <si>
    <t>1.1.6.4.2.5.0.0.0.0</t>
  </si>
  <si>
    <t>Financial institutions, of which</t>
  </si>
  <si>
    <t>1.1.6.4.2.5.1.0.0.0</t>
  </si>
  <si>
    <t>operational deposits</t>
  </si>
  <si>
    <t>1.1.6.4.2.5.2.0.0.0</t>
  </si>
  <si>
    <t>deposits at the centralised institution of an institutional network</t>
  </si>
  <si>
    <t>1.1.6.4.2.5.3.0.0.0</t>
  </si>
  <si>
    <t>all payments on other loans and deposits due in ≤ 30 days</t>
  </si>
  <si>
    <t>1.1.6.4.2.6.0.0.0.0</t>
  </si>
  <si>
    <t>Other entities</t>
  </si>
  <si>
    <t>1.1.6.4.3.0.0.0.0.0</t>
  </si>
  <si>
    <t>Total Of Other Cash Inflows</t>
  </si>
  <si>
    <t>1.1.6.4.3.1.0.0.0.0</t>
  </si>
  <si>
    <t>Derivatives cash inflow</t>
  </si>
  <si>
    <t>1.1.6.4.3.2.0.0.0.0</t>
  </si>
  <si>
    <t>Contractual inflows from securities maturing ≤ 30 days, not included anywhere above</t>
  </si>
  <si>
    <t>1.1.6.4.3.3.0.0.0.0</t>
  </si>
  <si>
    <t>Other contractual cash inflows</t>
  </si>
  <si>
    <t>1.1.6.4.4.0.0.0.0.0</t>
  </si>
  <si>
    <t>Total Cash Inflows Before Applying The Cap</t>
  </si>
  <si>
    <t>1.1.6.4.5.0.0.0.0.0</t>
  </si>
  <si>
    <t xml:space="preserve">Cap On Cash Inflows </t>
  </si>
  <si>
    <t>1.1.6.4.6.0.0.0.0.0</t>
  </si>
  <si>
    <t>Total Cash Inflows After Applying The Cap</t>
  </si>
  <si>
    <t>Part V : Computation of Collateral Swaps</t>
  </si>
  <si>
    <t>Market value of collateral lent</t>
  </si>
  <si>
    <t>Market value of collateral borrowed</t>
  </si>
  <si>
    <t>Weight outflows</t>
  </si>
  <si>
    <t>Weighted amount outflows</t>
  </si>
  <si>
    <t>Weight inflows</t>
  </si>
  <si>
    <t>Weighted amount inflows</t>
  </si>
  <si>
    <t>1.1.6.5.1.0.0.0.0.0</t>
  </si>
  <si>
    <t xml:space="preserve">Collateral swaps maturing ≤ 30 days: of which the borrowed assets are not re-used (ie are not rehypothecated) to cover short positions </t>
  </si>
  <si>
    <t>1.1.6.5.1.1.0.0.0.0</t>
  </si>
  <si>
    <t>Level 1 assets are lent and Level 1 assets are borrowed; of which:</t>
  </si>
  <si>
    <t>1.1.6.5.1.1.1.0.0.0</t>
  </si>
  <si>
    <t>Involving eligible liquid assets – see instructions for more detail</t>
  </si>
  <si>
    <t>1.1.6.5.1.2.0.0.0.0</t>
  </si>
  <si>
    <t>Level 1 assets are lent and Level 2A assets are borrowed; of which:</t>
  </si>
  <si>
    <t>1.1.6.5.1.2.1.0.0.0</t>
  </si>
  <si>
    <t>1.1.6.5.1.3.0.0.0.0</t>
  </si>
  <si>
    <t>Level 1 assets are lent and Level 2B RMBS assets are borrowed; of which:</t>
  </si>
  <si>
    <t>1.1.6.5.1.3.1.0.0.0</t>
  </si>
  <si>
    <t>1.1.6.5.1.4.0.0.0.0</t>
  </si>
  <si>
    <t>Level 1 assets are lent and Level 2B non-RMBS assets are borrowed; of which:</t>
  </si>
  <si>
    <t>1.1.6.5.1.4.1.0.0.0</t>
  </si>
  <si>
    <t>1.1.6.5.1.5.0.0.0.0</t>
  </si>
  <si>
    <t>Level 1 assets are lent and other assets are borrowed; of which:</t>
  </si>
  <si>
    <t>1.1.6.5.1.5.1.0.0.0</t>
  </si>
  <si>
    <t>1.1.6.5.1.6.0.0.0.0</t>
  </si>
  <si>
    <t>Level 2A assets are lent and Level 1 assets are borrowed; of which:</t>
  </si>
  <si>
    <t>1.1.6.5.1.6.1.0.0.0</t>
  </si>
  <si>
    <t>1.1.6.5.1.7.0.0.0.0</t>
  </si>
  <si>
    <t>Level 2A assets are lent and Level 2A assets are borrowed; of which:</t>
  </si>
  <si>
    <t>1.1.6.5.1.7.1.0.0.0</t>
  </si>
  <si>
    <t>1.1.6.5.1.8.0.0.0.0</t>
  </si>
  <si>
    <t>Level 2A assets are lent and Level 2B RMBS assets are borrowed; of which:</t>
  </si>
  <si>
    <t>1.1.6.5.1.8.1.0.0.0</t>
  </si>
  <si>
    <t>1.1.6.5.1.9.0.0.0.0</t>
  </si>
  <si>
    <t>Level 2A assets are lent and Level 2B non-RMBS assets are borrowed; of which:</t>
  </si>
  <si>
    <t>1.1.6.5.1.9.1.0.0.0</t>
  </si>
  <si>
    <t>1.1.6.5.1.10.0.0.0.0</t>
  </si>
  <si>
    <t>Level 2A assets are lent and other assets are borrowed; of which:</t>
  </si>
  <si>
    <t>1.1.6.5.1.10.1.0.0.0</t>
  </si>
  <si>
    <t>1.1.6.5.1.11.0.0.0.0</t>
  </si>
  <si>
    <t>Level 2B RMBS assets are lent and Level 1 assets are borrowed; of which:</t>
  </si>
  <si>
    <t>1.1.6.5.1.11.1.0.0.0</t>
  </si>
  <si>
    <t>1.1.6.5.1.12.0.0.0.0</t>
  </si>
  <si>
    <t>Level 2B RMBS assets are lent and Level 2A assets are borrowed; of which:</t>
  </si>
  <si>
    <t>1.1.6.5.1.12.1.0.0.0</t>
  </si>
  <si>
    <t>1.1.6.5.1.13.0.0.0.0</t>
  </si>
  <si>
    <t>Level 2B RMBS assets are lent and Level 2B RMBS assets are borrowed; of which:</t>
  </si>
  <si>
    <t>1.1.6.5.1.13.1.0.0.0</t>
  </si>
  <si>
    <t>1.1.6.5.1.14.0.0.0.0</t>
  </si>
  <si>
    <t>Level 2B RMBS assets are lent and Level 2B non-RMBS assets are borrowed; of which:</t>
  </si>
  <si>
    <t>1.1.6.5.1.14.1.0.0.0</t>
  </si>
  <si>
    <t>1.1.6.5.1.15.0.0.0.0</t>
  </si>
  <si>
    <t>Level 2B RMBS assets are lent and other assets are borrowed; of which:</t>
  </si>
  <si>
    <t>1.1.6.5.1.15.1.0.0.0</t>
  </si>
  <si>
    <t>1.1.6.5.1.16.0.0.0.0</t>
  </si>
  <si>
    <t>Level 2B non-RMBS assets are lent and Level 1 assets are borrowed; of which:</t>
  </si>
  <si>
    <t>1.1.6.5.1.16.1.0.0.0</t>
  </si>
  <si>
    <t>1.1.6.5.1.17.0.0.0.0</t>
  </si>
  <si>
    <t>Level 2B non-RMBS assets are lent and Level 2A assets are borrowed; of which:</t>
  </si>
  <si>
    <t>1.1.6.5.1.17.1.0.0.0</t>
  </si>
  <si>
    <t>1.1.6.5.1.18.0.0.0.0</t>
  </si>
  <si>
    <t>Level 2B non-RMBS assets are lent and Level 2B RMBS assets are borrowed; of which:</t>
  </si>
  <si>
    <t>1.1.6.5.1.18.1.0.0.0</t>
  </si>
  <si>
    <t>1.1.6.5.1.19.0.0.0.0</t>
  </si>
  <si>
    <t>Level 2B non-RMBS assets are lent and Level 2B non-RMBS assets are borrowed; of which:</t>
  </si>
  <si>
    <t>1.1.6.5.1.19.1.0.0.0</t>
  </si>
  <si>
    <t>1.1.6.5.1.20.0.0.0.0</t>
  </si>
  <si>
    <t>Level 2B non-RMBS assets are lent and other assets are borrowed; of which:</t>
  </si>
  <si>
    <t>1.1.6.5.1.20.1.0.0.0</t>
  </si>
  <si>
    <t>1.1.6.5.1.21.0.0.0.0</t>
  </si>
  <si>
    <t>Other assets are lent and Level 1 assets are borrowed; of which:</t>
  </si>
  <si>
    <t>1.1.6.5.1.21.1.0.0.0</t>
  </si>
  <si>
    <t>1.1.6.5.1.22.0.0.0.0</t>
  </si>
  <si>
    <t>Other assets are lent and Level 2A assets are borrowed; of which:</t>
  </si>
  <si>
    <t>1.1.6.5.1.22.1.0.0.0</t>
  </si>
  <si>
    <t>1.1.6.5.1.23.0.0.0.0</t>
  </si>
  <si>
    <t>Other assets are lent and Level 2B RMBS assets are borrowed; of which:</t>
  </si>
  <si>
    <t>1.1.6.5.1.23.1.0.0.0</t>
  </si>
  <si>
    <t>1.1.6.5.1.24.0.0.0.0</t>
  </si>
  <si>
    <t>Other assets are lent and Level 2B non-RMBS assets are borrowed; of which:</t>
  </si>
  <si>
    <t>1.1.6.5.1.24.1.0.0.0</t>
  </si>
  <si>
    <t>1.1.6.5.1.25.0.0.0.0</t>
  </si>
  <si>
    <t>Other assets are lent and other assets are borrowed</t>
  </si>
  <si>
    <t>1.1.6.5.2.0.0.0.0.0</t>
  </si>
  <si>
    <t>Collateral swaps maturing ≤ 30 days: of which the borrowed assets are re-used (ie are rehypothecated) in transactions to cover short positions</t>
  </si>
  <si>
    <t>1.1.6.5.2.1.0.0.0.0</t>
  </si>
  <si>
    <t>Level 1 assets are lent and Level 1 assets are borrowed</t>
  </si>
  <si>
    <t>1.1.6.5.2.2.0.0.0.0</t>
  </si>
  <si>
    <t>Level 1 assets are lent and Level 2A assets are borrowed</t>
  </si>
  <si>
    <t>1.1.6.5.2.3.0.0.0.0</t>
  </si>
  <si>
    <t>Level 1 assets are lent and Level 2B RMBS assets are borrowed</t>
  </si>
  <si>
    <t>1.1.6.5.2.4.0.0.0.0</t>
  </si>
  <si>
    <t>Level 1 assets are lent and Level 2B non-RMBS assets are borrowed</t>
  </si>
  <si>
    <t>1.1.6.5.2.5.0.0.0.0</t>
  </si>
  <si>
    <t>Level 1 assets are lent and other assets are borrowed</t>
  </si>
  <si>
    <t>1.1.6.5.2.6.0.0.0.0</t>
  </si>
  <si>
    <t>Level 2A assets are lent and Level 1 assets are borrowed</t>
  </si>
  <si>
    <t>1.1.6.5.2.7.0.0.0.0</t>
  </si>
  <si>
    <t>Level 2A assets are lent and Level 2A assets are borrowed</t>
  </si>
  <si>
    <t>1.1.6.5.2.8.0.0.0.0</t>
  </si>
  <si>
    <t>Level 2A assets are lent and Level 2B RMBS assets are borrowed</t>
  </si>
  <si>
    <t>1.1.6.5.2.9.0.0.0.0</t>
  </si>
  <si>
    <t>Level 2A assets are lent and Level 2B non-RMBS assets are borrowed</t>
  </si>
  <si>
    <t>1.1.6.5.2.10.0.0.0.0</t>
  </si>
  <si>
    <t>Level 2A assets are lent and other assets are borrowed</t>
  </si>
  <si>
    <t>1.1.6.5.2.11.0.0.0.0</t>
  </si>
  <si>
    <t>Level 2B RMBS assets are lent and Level 1 assets are borrowed</t>
  </si>
  <si>
    <t>1.1.6.5.2.12.0.0.0.0</t>
  </si>
  <si>
    <t>Level 2B RMBS assets are lent and Level 2A assets are borrowed</t>
  </si>
  <si>
    <t>1.1.6.5.2.13.0.0.0.0</t>
  </si>
  <si>
    <t>Level 2B RMBS assets are lent and Level 2B RMBS assets are borrowed</t>
  </si>
  <si>
    <t>1.1.6.5.2.14.0.0.0.0</t>
  </si>
  <si>
    <t>Level 2B RMBS assets are lent and Level 2B non-RMBS assets are borrowed</t>
  </si>
  <si>
    <t>1.1.6.5.2.15.0.0.0.0</t>
  </si>
  <si>
    <t>Level 2B RMBS assets are lent and other assets are borrowed</t>
  </si>
  <si>
    <t>1.1.6.5.2.16.0.0.0.0</t>
  </si>
  <si>
    <t>Level 2B non-RMBS assets are lent and Level 1 assets are borrowed</t>
  </si>
  <si>
    <t>1.1.6.5.2.17.0.0.0.0</t>
  </si>
  <si>
    <t>Level 2B non-RMBS assets are lent and Level 2A assets are borrowed</t>
  </si>
  <si>
    <t>1.1.6.5.2.18.0.0.0.0</t>
  </si>
  <si>
    <t>Level 2B non-RMBS assets are lent and Level 2B RMBS assets are borrowed</t>
  </si>
  <si>
    <t>1.1.6.5.2.19.0.0.0.0</t>
  </si>
  <si>
    <t>Level 2B non-RMBS assets are lent and Level 2B non-RMBS assets are borrowed</t>
  </si>
  <si>
    <t>1.1.6.5.2.20.0.0.0.0</t>
  </si>
  <si>
    <t>Level 2B non-RMBS assets are lent and other assets are borrowed</t>
  </si>
  <si>
    <t>1.1.6.5.2.21.0.0.0.0</t>
  </si>
  <si>
    <t>Other assets are lent and Level 1 assets are borrowed</t>
  </si>
  <si>
    <t>1.1.6.5.2.22.0.0.0.0</t>
  </si>
  <si>
    <t>Other assets are lent and Level 2A assets are borrowed</t>
  </si>
  <si>
    <t>1.1.6.5.2.23.0.0.0.0</t>
  </si>
  <si>
    <t>Other assets are lent and Level 2B RMBS assets are borrowed</t>
  </si>
  <si>
    <t>1.1.6.5.2.24.0.0.0.0</t>
  </si>
  <si>
    <t>Other assets are lent and Level 2B non-RMBS assets are borrowed</t>
  </si>
  <si>
    <t>1.1.6.5.2.25.0.0.0.0</t>
  </si>
  <si>
    <t>1.1.6.5.3.0.0.0.0.0</t>
  </si>
  <si>
    <t>Total outflows and total inflows from collateral swaps</t>
  </si>
  <si>
    <t>Addition</t>
  </si>
  <si>
    <t>Reduction</t>
  </si>
  <si>
    <t>1.1.6.5.4.0.0.0.0.0</t>
  </si>
  <si>
    <t>Adjustments to Level 1 assets due to collateral swaps</t>
  </si>
  <si>
    <t>1.1.6.5.5.0.0.0.0.0</t>
  </si>
  <si>
    <t>Adjustments to Level 2A assets due to collateral swaps</t>
  </si>
  <si>
    <t>1.1.6.5.6.0.0.0.0.0</t>
  </si>
  <si>
    <t>Adjustments to Level 2B RMBS assets due to collateral swaps</t>
  </si>
  <si>
    <t>1.1.6.5.7.0.0.0.0.0</t>
  </si>
  <si>
    <t>Adjustments to Level 2B non-RMBS assets due to collateral swaps</t>
  </si>
  <si>
    <t>Dark to light is preference</t>
  </si>
  <si>
    <t>Add code</t>
  </si>
  <si>
    <t>Block cell that shouldn't be changed</t>
  </si>
  <si>
    <t>Consider CO at the top</t>
  </si>
  <si>
    <t>Add paragraph number</t>
  </si>
  <si>
    <t>Reference to paragraph of framework to include</t>
  </si>
  <si>
    <t>Meet with PSI (line by line) before seeking SUP 1 inputs</t>
  </si>
  <si>
    <t>Clean documents of framework while keeping comments.</t>
  </si>
  <si>
    <t>Put aida in the loop</t>
  </si>
  <si>
    <t xml:space="preserve">Non-financial corporate bonds/sukuk, rated BBB- to A+ </t>
  </si>
  <si>
    <t>Covered bonds/sukuk, not self-issued, rated AA- or better</t>
  </si>
  <si>
    <t>Non-financial corporate bonds/sukuk, rated AA- or better</t>
  </si>
  <si>
    <t>1.1.6.2.6.0.0.0.0.0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</si>
</sst>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0.00_-;\-* #,##0.00_-;_-* &quot;-&quot;??_-;_-@_-"/>
    <numFmt numFmtId="165" formatCode="m/d/yyyy;@"/>
    <numFmt numFmtId="166" formatCode="0.0"/>
    <numFmt numFmtId="167" formatCode="0.00000"/>
    <numFmt numFmtId="168" formatCode="0.0000"/>
    <numFmt numFmtId="169" formatCode="0.0000%"/>
    <numFmt numFmtId="170" formatCode="yyyy\-mm\-dd;@"/>
    <numFmt numFmtId="171" formatCode="[&gt;0]General"/>
    <numFmt numFmtId="172" formatCode="&quot;Yes&quot;;[Red]&quot;No&quot;"/>
    <numFmt numFmtId="173" formatCode="0.0%"/>
    <numFmt numFmtId="174" formatCode="_(* #,##0_);_(* \(#,##0\);_(* &quot;-&quot;??_);_(@_)"/>
  </numFmts>
  <fonts count="22">
    <font>
      <sz val="11"/>
      <color theme="1"/>
      <name val="Calibri"/>
      <family val="2"/>
      <scheme val="minor"/>
    </font>
    <font>
      <sz val="10"/>
      <color theme="1"/>
      <name val="Arial"/>
      <family val="2"/>
      <charset val="136"/>
    </font>
    <font>
      <b/>
      <sz val="14"/>
      <color rgb="FFFFC000"/>
      <name val="Geomanist"/>
      <family val="3"/>
    </font>
    <font>
      <sz val="10"/>
      <name val="Arial"/>
      <family val="2"/>
    </font>
    <font>
      <b/>
      <sz val="11"/>
      <color theme="1"/>
      <name val="Calibri"/>
      <family val="2"/>
      <scheme val="minor"/>
    </font>
    <font>
      <b/>
      <sz val="12"/>
      <name val="Arial"/>
      <family val="2"/>
    </font>
    <font>
      <b/>
      <sz val="10"/>
      <name val="Arial"/>
      <family val="2"/>
    </font>
    <font>
      <sz val="10"/>
      <color indexed="10"/>
      <name val="Arial"/>
      <family val="2"/>
    </font>
    <font>
      <b/>
      <sz val="20"/>
      <name val="Arial"/>
      <family val="2"/>
    </font>
    <font>
      <sz val="11"/>
      <color theme="1"/>
      <name val="Calibri"/>
      <family val="2"/>
      <scheme val="minor"/>
    </font>
    <font>
      <sz val="11"/>
      <color theme="1"/>
      <name val="Geomanist"/>
      <family val="3"/>
    </font>
    <font>
      <sz val="14"/>
      <color rgb="FFFFC000"/>
      <name val="Geomanist"/>
      <family val="3"/>
    </font>
    <font>
      <b/>
      <sz val="10"/>
      <color theme="0"/>
      <name val="Geomanist"/>
      <family val="3"/>
    </font>
    <font>
      <b/>
      <sz val="10"/>
      <name val="Geomanist"/>
      <family val="3"/>
    </font>
    <font>
      <sz val="10"/>
      <color theme="1"/>
      <name val="Calibri"/>
      <family val="2"/>
      <scheme val="minor"/>
    </font>
    <font>
      <sz val="10"/>
      <color indexed="8"/>
      <name val="Geomanist"/>
      <family val="3"/>
    </font>
    <font>
      <sz val="10"/>
      <name val="Geomanist"/>
      <family val="3"/>
    </font>
    <font>
      <sz val="10"/>
      <color theme="1"/>
      <name val="Geomanist"/>
      <family val="3"/>
    </font>
    <font>
      <sz val="10"/>
      <color theme="0"/>
      <name val="Geomanist"/>
      <family val="3"/>
    </font>
    <font>
      <b/>
      <sz val="10"/>
      <name val="Geomanist Bold"/>
      <family val="3"/>
    </font>
    <font>
      <b/>
      <sz val="10"/>
      <color theme="1"/>
      <name val="Geomanist"/>
      <family val="3"/>
    </font>
    <font>
      <sz val="10"/>
      <color indexed="10"/>
      <name val="Geomanist"/>
      <family val="3"/>
    </font>
  </fonts>
  <fills count="22">
    <fill>
      <patternFill patternType="none"/>
    </fill>
    <fill>
      <patternFill patternType="gray125"/>
    </fill>
    <fill>
      <patternFill patternType="solid">
        <fgColor theme="8" tint="-0.499984740745262"/>
        <bgColor indexed="64"/>
      </patternFill>
    </fill>
    <fill>
      <patternFill patternType="solid">
        <fgColor theme="1"/>
        <bgColor indexed="64"/>
      </patternFill>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00206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42"/>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45"/>
      </patternFill>
    </fill>
    <fill>
      <patternFill patternType="solid">
        <fgColor indexed="45"/>
        <bgColor indexed="64"/>
      </patternFill>
    </fill>
    <fill>
      <patternFill patternType="solid">
        <fgColor rgb="FF00B0F0"/>
        <bgColor indexed="64"/>
      </patternFill>
    </fill>
    <fill>
      <patternFill patternType="solid">
        <fgColor rgb="FFFFFF00"/>
        <bgColor indexed="64"/>
      </patternFill>
    </fill>
    <fill>
      <patternFill patternType="darkUp">
        <bgColor theme="2" tint="-0.499984740745262"/>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style="thin">
        <color indexed="64"/>
      </left>
      <right style="thin">
        <color indexed="64"/>
      </right>
      <top/>
      <bottom/>
      <diagonal/>
    </border>
    <border>
      <left style="thin">
        <color indexed="64"/>
      </left>
      <right/>
      <top/>
      <bottom style="thin">
        <color indexed="64"/>
      </bottom>
      <diagonal/>
    </border>
  </borders>
  <cellStyleXfs count="65">
    <xf numFmtId="0" fontId="0" fillId="0" borderId="0"/>
    <xf numFmtId="0" fontId="1" fillId="0" borderId="0">
      <alignment vertical="center"/>
    </xf>
    <xf numFmtId="164"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5" borderId="1" applyNumberFormat="0" applyFont="0" applyBorder="0">
      <alignment horizontal="center" vertical="center"/>
    </xf>
    <xf numFmtId="3" fontId="3" fillId="6" borderId="1" applyFont="0">
      <alignment horizontal="right" vertical="center"/>
    </xf>
    <xf numFmtId="0" fontId="3" fillId="0" borderId="0">
      <alignment vertical="center"/>
    </xf>
    <xf numFmtId="0" fontId="3" fillId="0" borderId="0">
      <alignment vertical="center"/>
    </xf>
    <xf numFmtId="3" fontId="7" fillId="6" borderId="1" applyFont="0" applyFill="0" applyProtection="0">
      <alignment horizontal="right" vertical="center"/>
    </xf>
    <xf numFmtId="0" fontId="3" fillId="6" borderId="1">
      <alignment horizontal="center" vertical="center"/>
    </xf>
    <xf numFmtId="0" fontId="8" fillId="6" borderId="7" applyNumberFormat="0" applyFill="0" applyBorder="0" applyAlignment="0" applyProtection="0">
      <alignment horizontal="left"/>
    </xf>
    <xf numFmtId="0" fontId="5" fillId="0" borderId="0" applyNumberFormat="0" applyFill="0" applyBorder="0" applyAlignment="0" applyProtection="0"/>
    <xf numFmtId="0" fontId="6" fillId="6" borderId="4" applyFont="0" applyBorder="0">
      <alignment horizontal="center" wrapText="1"/>
    </xf>
    <xf numFmtId="3" fontId="3" fillId="10" borderId="1" applyFont="0" applyProtection="0">
      <alignment horizontal="right" vertical="center"/>
    </xf>
    <xf numFmtId="10" fontId="3" fillId="10" borderId="1" applyFont="0" applyProtection="0">
      <alignment horizontal="right" vertical="center"/>
    </xf>
    <xf numFmtId="9" fontId="3" fillId="10" borderId="1" applyFont="0" applyProtection="0">
      <alignment horizontal="right" vertical="center"/>
    </xf>
    <xf numFmtId="0" fontId="3" fillId="10" borderId="4" applyNumberFormat="0" applyFont="0" applyBorder="0" applyProtection="0">
      <alignment horizontal="left" vertical="center"/>
    </xf>
    <xf numFmtId="170" fontId="3" fillId="11" borderId="1" applyFont="0">
      <alignment vertical="center"/>
      <protection locked="0"/>
    </xf>
    <xf numFmtId="3" fontId="3" fillId="11" borderId="1" applyFont="0">
      <alignment horizontal="right" vertical="center"/>
      <protection locked="0"/>
    </xf>
    <xf numFmtId="166" fontId="3" fillId="11" borderId="1" applyFont="0">
      <alignment horizontal="right" vertical="center"/>
      <protection locked="0"/>
    </xf>
    <xf numFmtId="168" fontId="3" fillId="12" borderId="1" applyFont="0">
      <alignment vertical="center"/>
      <protection locked="0"/>
    </xf>
    <xf numFmtId="10" fontId="3" fillId="11" borderId="1" applyFont="0">
      <alignment horizontal="right" vertical="center"/>
      <protection locked="0"/>
    </xf>
    <xf numFmtId="9" fontId="3" fillId="11" borderId="2" applyFont="0">
      <alignment horizontal="right" vertical="center"/>
      <protection locked="0"/>
    </xf>
    <xf numFmtId="169" fontId="3" fillId="11" borderId="1" applyFont="0">
      <alignment horizontal="right" vertical="center"/>
      <protection locked="0"/>
    </xf>
    <xf numFmtId="173" fontId="3" fillId="11" borderId="2" applyFont="0">
      <alignment horizontal="right" vertical="center"/>
      <protection locked="0"/>
    </xf>
    <xf numFmtId="0" fontId="3" fillId="11" borderId="1" applyFont="0">
      <alignment horizontal="center" vertical="center" wrapText="1"/>
      <protection locked="0"/>
    </xf>
    <xf numFmtId="49" fontId="3" fillId="11" borderId="1" applyFont="0">
      <alignment vertical="center"/>
      <protection locked="0"/>
    </xf>
    <xf numFmtId="3" fontId="3" fillId="13" borderId="1" applyFont="0">
      <alignment horizontal="right" vertical="center"/>
      <protection locked="0"/>
    </xf>
    <xf numFmtId="166" fontId="3" fillId="13" borderId="1" applyFont="0">
      <alignment horizontal="right" vertical="center"/>
      <protection locked="0"/>
    </xf>
    <xf numFmtId="10" fontId="3" fillId="13" borderId="1" applyFont="0">
      <alignment horizontal="right" vertical="center"/>
      <protection locked="0"/>
    </xf>
    <xf numFmtId="9" fontId="3" fillId="13" borderId="1" applyFont="0">
      <alignment horizontal="right" vertical="center"/>
      <protection locked="0"/>
    </xf>
    <xf numFmtId="169" fontId="3" fillId="13" borderId="1" applyFont="0">
      <alignment horizontal="right" vertical="center"/>
      <protection locked="0"/>
    </xf>
    <xf numFmtId="173" fontId="3" fillId="13" borderId="2" applyFont="0">
      <alignment horizontal="right" vertical="center"/>
      <protection locked="0"/>
    </xf>
    <xf numFmtId="0" fontId="3" fillId="13" borderId="1" applyFont="0">
      <alignment horizontal="center" vertical="center" wrapText="1"/>
      <protection locked="0"/>
    </xf>
    <xf numFmtId="0" fontId="3" fillId="13" borderId="1" applyNumberFormat="0" applyFont="0">
      <alignment horizontal="center" vertical="center" wrapText="1"/>
      <protection locked="0"/>
    </xf>
    <xf numFmtId="3" fontId="3" fillId="14" borderId="1" applyFont="0">
      <alignment horizontal="right" vertical="center"/>
      <protection locked="0"/>
    </xf>
    <xf numFmtId="172" fontId="3" fillId="6" borderId="1" applyFont="0">
      <alignment horizontal="center" vertical="center"/>
    </xf>
    <xf numFmtId="167" fontId="3" fillId="6" borderId="1" applyFont="0">
      <alignment horizontal="right" vertical="center"/>
    </xf>
    <xf numFmtId="166" fontId="3" fillId="6" borderId="1" applyFont="0">
      <alignment horizontal="right" vertical="center"/>
    </xf>
    <xf numFmtId="10" fontId="3" fillId="6" borderId="1" applyFont="0">
      <alignment horizontal="right" vertical="center"/>
    </xf>
    <xf numFmtId="9" fontId="3" fillId="6" borderId="1" applyFont="0">
      <alignment horizontal="right" vertical="center"/>
    </xf>
    <xf numFmtId="171" fontId="3" fillId="6" borderId="1" applyFont="0">
      <alignment horizontal="center" vertical="center" wrapText="1"/>
    </xf>
    <xf numFmtId="170" fontId="3" fillId="15" borderId="1" applyFont="0">
      <alignment vertical="center"/>
    </xf>
    <xf numFmtId="1" fontId="3" fillId="15" borderId="1" applyFont="0">
      <alignment horizontal="right" vertical="center"/>
    </xf>
    <xf numFmtId="168" fontId="3" fillId="15" borderId="1" applyFont="0">
      <alignment vertical="center"/>
    </xf>
    <xf numFmtId="9" fontId="3" fillId="15" borderId="1" applyFont="0">
      <alignment horizontal="right" vertical="center"/>
    </xf>
    <xf numFmtId="169" fontId="3" fillId="15" borderId="1" applyFont="0">
      <alignment horizontal="right" vertical="center"/>
    </xf>
    <xf numFmtId="10" fontId="3" fillId="15" borderId="1" applyFont="0">
      <alignment horizontal="right" vertical="center"/>
    </xf>
    <xf numFmtId="0" fontId="3" fillId="15" borderId="1" applyFont="0">
      <alignment horizontal="center" vertical="center" wrapText="1"/>
    </xf>
    <xf numFmtId="49" fontId="3" fillId="15" borderId="1" applyFont="0">
      <alignment vertical="center"/>
    </xf>
    <xf numFmtId="168" fontId="3" fillId="16" borderId="1" applyFont="0">
      <alignment vertical="center"/>
    </xf>
    <xf numFmtId="9" fontId="3" fillId="16" borderId="1" applyFont="0">
      <alignment horizontal="right" vertical="center"/>
    </xf>
    <xf numFmtId="170" fontId="3" fillId="17" borderId="1">
      <alignment vertical="center"/>
    </xf>
    <xf numFmtId="168" fontId="3" fillId="18" borderId="1" applyFont="0">
      <alignment horizontal="right" vertical="center"/>
    </xf>
    <xf numFmtId="1" fontId="3" fillId="18" borderId="1" applyFont="0">
      <alignment horizontal="right" vertical="center"/>
    </xf>
    <xf numFmtId="168" fontId="3" fillId="18" borderId="1" applyFont="0">
      <alignment vertical="center"/>
    </xf>
    <xf numFmtId="166" fontId="3" fillId="18" borderId="1" applyFont="0">
      <alignment vertical="center"/>
    </xf>
    <xf numFmtId="10" fontId="3" fillId="18" borderId="1" applyFont="0">
      <alignment horizontal="right" vertical="center"/>
    </xf>
    <xf numFmtId="9" fontId="3" fillId="18" borderId="1" applyFont="0">
      <alignment horizontal="right" vertical="center"/>
    </xf>
    <xf numFmtId="169" fontId="3" fillId="18" borderId="1" applyFont="0">
      <alignment horizontal="right" vertical="center"/>
    </xf>
    <xf numFmtId="10" fontId="3" fillId="18" borderId="5" applyFont="0">
      <alignment horizontal="right" vertical="center"/>
    </xf>
    <xf numFmtId="0" fontId="3" fillId="18" borderId="1" applyFont="0">
      <alignment horizontal="center" vertical="center" wrapText="1"/>
    </xf>
    <xf numFmtId="49" fontId="3" fillId="18" borderId="1" applyFont="0">
      <alignment vertical="center"/>
    </xf>
    <xf numFmtId="43" fontId="9" fillId="0" borderId="0" applyFont="0" applyFill="0" applyBorder="0" applyAlignment="0" applyProtection="0"/>
    <xf numFmtId="9" fontId="9" fillId="0" borderId="0" applyFont="0" applyFill="0" applyBorder="0" applyAlignment="0" applyProtection="0"/>
  </cellStyleXfs>
  <cellXfs count="141">
    <xf numFmtId="0" fontId="0" fillId="0" borderId="0" xfId="0"/>
    <xf numFmtId="0" fontId="2" fillId="2" borderId="0" xfId="0" applyFont="1" applyFill="1" applyAlignment="1" applyProtection="1">
      <alignment horizontal="left" vertical="center" wrapText="1" indent="1"/>
      <protection locked="0"/>
    </xf>
    <xf numFmtId="0" fontId="0" fillId="0" borderId="0" xfId="0" applyProtection="1">
      <protection locked="0"/>
    </xf>
    <xf numFmtId="0" fontId="4" fillId="0" borderId="0" xfId="0" applyFont="1" applyProtection="1">
      <protection locked="0"/>
    </xf>
    <xf numFmtId="0" fontId="0" fillId="0" borderId="0" xfId="0" applyAlignment="1" applyProtection="1">
      <alignment wrapText="1"/>
      <protection locked="0"/>
    </xf>
    <xf numFmtId="0" fontId="4" fillId="0" borderId="0" xfId="0" applyFont="1"/>
    <xf numFmtId="0" fontId="2" fillId="2" borderId="0" xfId="0" applyFont="1" applyFill="1" applyAlignment="1" applyProtection="1">
      <alignment horizontal="left" vertical="center" wrapText="1" indent="1"/>
      <protection locked="0" hidden="1"/>
    </xf>
    <xf numFmtId="0" fontId="0" fillId="0" borderId="0" xfId="0" applyAlignment="1">
      <alignment horizontal="left"/>
    </xf>
    <xf numFmtId="0" fontId="2" fillId="2" borderId="0" xfId="0" applyFont="1" applyFill="1" applyAlignment="1" applyProtection="1">
      <alignment horizontal="right" vertical="center" wrapText="1"/>
      <protection locked="0"/>
    </xf>
    <xf numFmtId="0" fontId="0" fillId="0" borderId="0" xfId="0" applyAlignment="1">
      <alignment horizontal="right" vertical="center"/>
    </xf>
    <xf numFmtId="0" fontId="2" fillId="2" borderId="0" xfId="0" applyFont="1" applyFill="1" applyAlignment="1" applyProtection="1">
      <alignment horizontal="right" vertical="center" wrapText="1" indent="1"/>
      <protection locked="0"/>
    </xf>
    <xf numFmtId="0" fontId="0" fillId="0" borderId="0" xfId="0" applyAlignment="1" applyProtection="1">
      <alignment horizontal="right"/>
      <protection locked="0"/>
    </xf>
    <xf numFmtId="0" fontId="10" fillId="0" borderId="0" xfId="0" applyFont="1" applyProtection="1">
      <protection locked="0"/>
    </xf>
    <xf numFmtId="0" fontId="11" fillId="2" borderId="0" xfId="0" applyFont="1" applyFill="1" applyAlignment="1" applyProtection="1">
      <alignment horizontal="left" vertical="center" wrapText="1" indent="1"/>
      <protection locked="0"/>
    </xf>
    <xf numFmtId="0" fontId="11" fillId="2" borderId="0" xfId="0" applyFont="1" applyFill="1" applyAlignment="1" applyProtection="1">
      <alignment horizontal="left" vertical="center" wrapText="1" indent="1"/>
      <protection locked="0" hidden="1"/>
    </xf>
    <xf numFmtId="9" fontId="2" fillId="2" borderId="0" xfId="64" applyFont="1" applyFill="1" applyAlignment="1" applyProtection="1">
      <alignment horizontal="right" vertical="center" wrapText="1"/>
      <protection locked="0"/>
    </xf>
    <xf numFmtId="9" fontId="0" fillId="0" borderId="0" xfId="64" applyFont="1" applyAlignment="1">
      <alignment horizontal="right" vertical="center"/>
    </xf>
    <xf numFmtId="174" fontId="0" fillId="0" borderId="0" xfId="0" applyNumberFormat="1" applyAlignment="1">
      <alignment horizontal="right" vertical="center"/>
    </xf>
    <xf numFmtId="43" fontId="0" fillId="0" borderId="0" xfId="0" applyNumberFormat="1" applyAlignment="1">
      <alignment horizontal="right" vertical="center"/>
    </xf>
    <xf numFmtId="0" fontId="12" fillId="3" borderId="1" xfId="0" applyFont="1" applyFill="1" applyBorder="1" applyAlignment="1" applyProtection="1">
      <alignment horizontal="center" vertical="center" wrapText="1"/>
      <protection locked="0"/>
    </xf>
    <xf numFmtId="0" fontId="12" fillId="3" borderId="8" xfId="0" applyFont="1" applyFill="1" applyBorder="1" applyAlignment="1" applyProtection="1">
      <alignment horizontal="center" vertical="center" wrapText="1"/>
      <protection locked="0"/>
    </xf>
    <xf numFmtId="9" fontId="12" fillId="3" borderId="1" xfId="64" applyFont="1" applyFill="1" applyBorder="1" applyAlignment="1" applyProtection="1">
      <alignment horizontal="center" vertical="center" wrapText="1"/>
      <protection locked="0"/>
    </xf>
    <xf numFmtId="0" fontId="12" fillId="3" borderId="4" xfId="0" applyFont="1" applyFill="1" applyBorder="1" applyAlignment="1" applyProtection="1">
      <alignment horizontal="center" vertical="center" wrapText="1"/>
      <protection locked="0"/>
    </xf>
    <xf numFmtId="0" fontId="12" fillId="7" borderId="1" xfId="0" applyFont="1" applyFill="1" applyBorder="1" applyAlignment="1">
      <alignment vertical="center" wrapText="1"/>
    </xf>
    <xf numFmtId="0" fontId="12" fillId="7" borderId="1" xfId="0" applyFont="1" applyFill="1" applyBorder="1" applyAlignment="1">
      <alignment horizontal="left" vertical="center" wrapText="1"/>
    </xf>
    <xf numFmtId="0" fontId="13" fillId="9" borderId="1" xfId="0" applyFont="1" applyFill="1" applyBorder="1" applyAlignment="1">
      <alignment vertical="center" wrapText="1"/>
    </xf>
    <xf numFmtId="0" fontId="13" fillId="9" borderId="1" xfId="0" applyFont="1" applyFill="1" applyBorder="1" applyAlignment="1">
      <alignment horizontal="left" vertical="center" wrapText="1"/>
    </xf>
    <xf numFmtId="0" fontId="13" fillId="19" borderId="1" xfId="0" applyFont="1" applyFill="1" applyBorder="1" applyAlignment="1">
      <alignment vertical="center" wrapText="1"/>
    </xf>
    <xf numFmtId="0" fontId="16" fillId="0" borderId="1" xfId="0" applyFont="1" applyBorder="1" applyAlignment="1">
      <alignment vertical="center" wrapText="1"/>
    </xf>
    <xf numFmtId="0" fontId="13" fillId="19" borderId="1" xfId="0" applyFont="1" applyFill="1" applyBorder="1" applyAlignment="1">
      <alignment horizontal="left" vertical="center" wrapText="1"/>
    </xf>
    <xf numFmtId="0" fontId="15" fillId="6" borderId="1" xfId="0" applyFont="1" applyFill="1" applyBorder="1" applyAlignment="1">
      <alignment vertical="center" wrapText="1"/>
    </xf>
    <xf numFmtId="0" fontId="16" fillId="4" borderId="1" xfId="0" applyFont="1" applyFill="1" applyBorder="1" applyAlignment="1">
      <alignment horizontal="left" vertical="center" wrapText="1"/>
    </xf>
    <xf numFmtId="0" fontId="12" fillId="3" borderId="1" xfId="0" applyFont="1" applyFill="1" applyBorder="1" applyAlignment="1" applyProtection="1">
      <alignment horizontal="center" vertical="center"/>
      <protection locked="0"/>
    </xf>
    <xf numFmtId="0" fontId="20" fillId="19"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3" fillId="9" borderId="6" xfId="0" applyFont="1" applyFill="1" applyBorder="1" applyAlignment="1">
      <alignment horizontal="left" vertical="center" wrapText="1"/>
    </xf>
    <xf numFmtId="0" fontId="20" fillId="19" borderId="6" xfId="0" applyFont="1" applyFill="1" applyBorder="1" applyAlignment="1">
      <alignment horizontal="left" vertical="center" wrapText="1"/>
    </xf>
    <xf numFmtId="0" fontId="15" fillId="6" borderId="1" xfId="0" applyFont="1" applyFill="1" applyBorder="1" applyAlignment="1">
      <alignment horizontal="left" vertical="center" wrapText="1"/>
    </xf>
    <xf numFmtId="174" fontId="12" fillId="7" borderId="1" xfId="63" applyNumberFormat="1" applyFont="1" applyFill="1" applyBorder="1" applyAlignment="1" applyProtection="1">
      <alignment horizontal="right" vertical="center" wrapText="1"/>
    </xf>
    <xf numFmtId="174" fontId="13" fillId="19" borderId="1" xfId="63" applyNumberFormat="1" applyFont="1" applyFill="1" applyBorder="1" applyAlignment="1" applyProtection="1">
      <alignment horizontal="right" vertical="center" wrapText="1"/>
    </xf>
    <xf numFmtId="174" fontId="20" fillId="19" borderId="1" xfId="63" applyNumberFormat="1" applyFont="1" applyFill="1" applyBorder="1" applyAlignment="1" applyProtection="1">
      <alignment horizontal="right" vertical="center" wrapText="1"/>
    </xf>
    <xf numFmtId="174" fontId="13" fillId="9" borderId="1" xfId="63" applyNumberFormat="1" applyFont="1" applyFill="1" applyBorder="1" applyAlignment="1" applyProtection="1">
      <alignment horizontal="right" vertical="center" wrapText="1"/>
    </xf>
    <xf numFmtId="174" fontId="12" fillId="7" borderId="4" xfId="63" applyNumberFormat="1" applyFont="1" applyFill="1" applyBorder="1" applyAlignment="1" applyProtection="1">
      <alignment horizontal="right" vertical="center" wrapText="1"/>
    </xf>
    <xf numFmtId="174" fontId="13" fillId="9" borderId="4" xfId="63" applyNumberFormat="1" applyFont="1" applyFill="1" applyBorder="1" applyAlignment="1" applyProtection="1">
      <alignment horizontal="right" vertical="center" wrapText="1"/>
    </xf>
    <xf numFmtId="174" fontId="12" fillId="7" borderId="11" xfId="63" applyNumberFormat="1" applyFont="1" applyFill="1" applyBorder="1" applyAlignment="1" applyProtection="1">
      <alignment horizontal="right" vertical="center" wrapText="1"/>
    </xf>
    <xf numFmtId="43" fontId="15" fillId="6" borderId="1" xfId="63" applyFont="1" applyFill="1" applyBorder="1" applyAlignment="1" applyProtection="1">
      <alignment horizontal="right" vertical="center" wrapText="1"/>
    </xf>
    <xf numFmtId="174" fontId="15" fillId="6" borderId="1" xfId="63" applyNumberFormat="1" applyFont="1" applyFill="1" applyBorder="1" applyAlignment="1" applyProtection="1">
      <alignment horizontal="right" vertical="center" wrapText="1"/>
    </xf>
    <xf numFmtId="0" fontId="7" fillId="0" borderId="1" xfId="0" applyFont="1" applyBorder="1" applyAlignment="1">
      <alignment horizontal="left" vertical="center" wrapText="1"/>
    </xf>
    <xf numFmtId="0" fontId="20" fillId="19" borderId="1" xfId="0" applyFont="1" applyFill="1" applyBorder="1" applyAlignment="1">
      <alignment horizontal="left" wrapText="1"/>
    </xf>
    <xf numFmtId="0" fontId="12" fillId="7" borderId="4" xfId="0" applyFont="1" applyFill="1" applyBorder="1" applyAlignment="1">
      <alignment horizontal="left" vertical="center" wrapText="1"/>
    </xf>
    <xf numFmtId="0" fontId="21" fillId="0" borderId="1" xfId="0" applyFont="1" applyBorder="1" applyAlignment="1">
      <alignment horizontal="left" vertical="center" wrapText="1"/>
    </xf>
    <xf numFmtId="2" fontId="12" fillId="7" borderId="1" xfId="63" applyNumberFormat="1" applyFont="1" applyFill="1" applyBorder="1" applyAlignment="1" applyProtection="1">
      <alignment horizontal="right" vertical="center" wrapText="1"/>
    </xf>
    <xf numFmtId="174" fontId="13" fillId="19" borderId="3" xfId="63" applyNumberFormat="1" applyFont="1" applyFill="1" applyBorder="1" applyAlignment="1" applyProtection="1">
      <alignment horizontal="right" vertical="center" wrapText="1"/>
    </xf>
    <xf numFmtId="0" fontId="15" fillId="6" borderId="4" xfId="0" applyFont="1" applyFill="1" applyBorder="1" applyAlignment="1">
      <alignment vertical="center" wrapText="1"/>
    </xf>
    <xf numFmtId="43" fontId="15" fillId="6" borderId="5" xfId="63" applyFont="1" applyFill="1" applyBorder="1" applyAlignment="1" applyProtection="1">
      <alignment horizontal="right" vertical="center" wrapText="1"/>
    </xf>
    <xf numFmtId="0" fontId="13" fillId="19" borderId="4" xfId="0" applyFont="1" applyFill="1" applyBorder="1" applyAlignment="1">
      <alignment horizontal="left" vertical="center" wrapText="1"/>
    </xf>
    <xf numFmtId="174" fontId="13" fillId="9" borderId="2" xfId="63" applyNumberFormat="1" applyFont="1" applyFill="1" applyBorder="1" applyAlignment="1" applyProtection="1">
      <alignment horizontal="right" vertical="center" wrapText="1"/>
    </xf>
    <xf numFmtId="0" fontId="15" fillId="6" borderId="4" xfId="0" applyFont="1" applyFill="1" applyBorder="1" applyAlignment="1">
      <alignment horizontal="left" vertical="center" wrapText="1"/>
    </xf>
    <xf numFmtId="0" fontId="17" fillId="0" borderId="1" xfId="0" applyFont="1" applyBorder="1" applyAlignment="1">
      <alignment wrapText="1"/>
    </xf>
    <xf numFmtId="174" fontId="12" fillId="21" borderId="1" xfId="63" applyNumberFormat="1" applyFont="1" applyFill="1" applyBorder="1" applyAlignment="1" applyProtection="1">
      <alignment horizontal="right" vertical="center" wrapText="1"/>
    </xf>
    <xf numFmtId="43" fontId="18" fillId="21" borderId="1" xfId="63" applyFont="1" applyFill="1" applyBorder="1" applyAlignment="1" applyProtection="1">
      <alignment horizontal="right" vertical="center" wrapText="1"/>
    </xf>
    <xf numFmtId="43" fontId="12" fillId="21" borderId="1" xfId="63" applyFont="1" applyFill="1" applyBorder="1" applyAlignment="1" applyProtection="1">
      <alignment horizontal="right" vertical="center" wrapText="1"/>
    </xf>
    <xf numFmtId="0" fontId="12" fillId="3" borderId="1" xfId="0" applyFont="1" applyFill="1" applyBorder="1" applyAlignment="1">
      <alignment vertical="center" wrapText="1"/>
    </xf>
    <xf numFmtId="0" fontId="12" fillId="3" borderId="1" xfId="0" applyFont="1" applyFill="1" applyBorder="1" applyAlignment="1">
      <alignment horizontal="center" vertical="center" wrapText="1"/>
    </xf>
    <xf numFmtId="0" fontId="12" fillId="3" borderId="8" xfId="0" applyFont="1" applyFill="1" applyBorder="1" applyAlignment="1">
      <alignment horizontal="center" vertical="center" wrapText="1"/>
    </xf>
    <xf numFmtId="9" fontId="12" fillId="3" borderId="1" xfId="64" applyFont="1" applyFill="1" applyBorder="1" applyAlignment="1" applyProtection="1">
      <alignment horizontal="center" vertical="center" wrapText="1"/>
    </xf>
    <xf numFmtId="0" fontId="12" fillId="3" borderId="4" xfId="0" applyFont="1" applyFill="1" applyBorder="1" applyAlignment="1">
      <alignment horizontal="center" vertical="center" wrapText="1"/>
    </xf>
    <xf numFmtId="174" fontId="12" fillId="21" borderId="12" xfId="63" applyNumberFormat="1" applyFont="1" applyFill="1" applyBorder="1" applyAlignment="1" applyProtection="1">
      <alignment horizontal="right" vertical="center" wrapText="1"/>
    </xf>
    <xf numFmtId="0" fontId="12" fillId="21" borderId="1" xfId="0" applyFont="1" applyFill="1" applyBorder="1" applyAlignment="1">
      <alignment vertical="center" wrapText="1"/>
    </xf>
    <xf numFmtId="2" fontId="18" fillId="21" borderId="1" xfId="0" applyNumberFormat="1" applyFont="1" applyFill="1" applyBorder="1" applyAlignment="1">
      <alignment horizontal="right" vertical="center" wrapText="1"/>
    </xf>
    <xf numFmtId="0" fontId="16" fillId="0" borderId="1" xfId="0" applyFont="1" applyBorder="1" applyAlignment="1">
      <alignment horizontal="left" vertical="center" wrapText="1"/>
    </xf>
    <xf numFmtId="0" fontId="16" fillId="0" borderId="4" xfId="0" applyFont="1" applyBorder="1" applyAlignment="1">
      <alignment horizontal="left" vertical="center" wrapText="1"/>
    </xf>
    <xf numFmtId="2" fontId="16" fillId="0" borderId="1" xfId="64" applyNumberFormat="1" applyFont="1" applyFill="1" applyBorder="1" applyAlignment="1" applyProtection="1">
      <alignment horizontal="right" vertical="center" wrapText="1"/>
    </xf>
    <xf numFmtId="2" fontId="16" fillId="0" borderId="1" xfId="63" applyNumberFormat="1" applyFont="1" applyFill="1" applyBorder="1" applyAlignment="1" applyProtection="1">
      <alignment horizontal="right" vertical="center" wrapText="1"/>
    </xf>
    <xf numFmtId="2" fontId="17" fillId="0" borderId="1" xfId="63" applyNumberFormat="1" applyFont="1" applyFill="1" applyBorder="1" applyAlignment="1" applyProtection="1">
      <alignment horizontal="right" vertical="center" wrapText="1"/>
    </xf>
    <xf numFmtId="2" fontId="16" fillId="4" borderId="1" xfId="64" applyNumberFormat="1" applyFont="1" applyFill="1" applyBorder="1" applyAlignment="1" applyProtection="1">
      <alignment horizontal="right" vertical="center" wrapText="1"/>
    </xf>
    <xf numFmtId="174" fontId="12" fillId="3" borderId="1" xfId="63" applyNumberFormat="1" applyFont="1" applyFill="1" applyBorder="1" applyAlignment="1" applyProtection="1">
      <alignment horizontal="right" vertical="center" wrapText="1"/>
    </xf>
    <xf numFmtId="1" fontId="12" fillId="3" borderId="1" xfId="0" applyNumberFormat="1" applyFont="1" applyFill="1" applyBorder="1" applyAlignment="1">
      <alignment horizontal="center" vertical="center" wrapText="1"/>
    </xf>
    <xf numFmtId="174" fontId="3" fillId="6" borderId="1" xfId="63" applyNumberFormat="1" applyFont="1" applyFill="1" applyBorder="1" applyAlignment="1" applyProtection="1">
      <alignment horizontal="right" vertical="center" wrapText="1"/>
    </xf>
    <xf numFmtId="2" fontId="17" fillId="0" borderId="1" xfId="64" applyNumberFormat="1" applyFont="1" applyFill="1" applyBorder="1" applyAlignment="1" applyProtection="1">
      <alignment horizontal="right" vertical="center" wrapText="1"/>
    </xf>
    <xf numFmtId="0" fontId="12" fillId="3" borderId="1" xfId="0" applyFont="1" applyFill="1" applyBorder="1" applyAlignment="1">
      <alignment horizontal="left" vertical="center" wrapText="1"/>
    </xf>
    <xf numFmtId="174" fontId="18" fillId="21" borderId="1" xfId="63" applyNumberFormat="1" applyFont="1" applyFill="1" applyBorder="1" applyAlignment="1" applyProtection="1">
      <alignment horizontal="right" vertical="center" wrapText="1"/>
    </xf>
    <xf numFmtId="0" fontId="17" fillId="0" borderId="1" xfId="0" applyFont="1" applyBorder="1" applyAlignment="1">
      <alignment horizontal="left" wrapText="1"/>
    </xf>
    <xf numFmtId="174" fontId="16" fillId="4" borderId="1" xfId="63" applyNumberFormat="1" applyFont="1" applyFill="1" applyBorder="1" applyAlignment="1" applyProtection="1">
      <alignment horizontal="right" vertical="center" wrapText="1"/>
    </xf>
    <xf numFmtId="0" fontId="12" fillId="3" borderId="1" xfId="0" applyFont="1" applyFill="1" applyBorder="1" applyAlignment="1">
      <alignment horizontal="center" vertical="center"/>
    </xf>
    <xf numFmtId="2" fontId="18" fillId="21" borderId="1" xfId="63" applyNumberFormat="1" applyFont="1" applyFill="1" applyBorder="1" applyAlignment="1" applyProtection="1">
      <alignment horizontal="right" vertical="center" wrapText="1"/>
    </xf>
    <xf numFmtId="174" fontId="16" fillId="0" borderId="4" xfId="63" applyNumberFormat="1" applyFont="1" applyFill="1" applyBorder="1" applyAlignment="1" applyProtection="1">
      <alignment horizontal="right" vertical="center" wrapText="1"/>
    </xf>
    <xf numFmtId="0" fontId="16" fillId="0" borderId="1" xfId="0" applyFont="1" applyBorder="1" applyAlignment="1">
      <alignment horizontal="left" wrapText="1"/>
    </xf>
    <xf numFmtId="174" fontId="12" fillId="21" borderId="9" xfId="63" applyNumberFormat="1" applyFont="1" applyFill="1" applyBorder="1" applyAlignment="1" applyProtection="1">
      <alignment horizontal="right" vertical="center" wrapText="1"/>
    </xf>
    <xf numFmtId="174" fontId="12" fillId="21" borderId="10" xfId="63" applyNumberFormat="1" applyFont="1" applyFill="1" applyBorder="1" applyAlignment="1" applyProtection="1">
      <alignment horizontal="right" vertical="center" wrapText="1"/>
    </xf>
    <xf numFmtId="2" fontId="12" fillId="21" borderId="10" xfId="63" applyNumberFormat="1" applyFont="1" applyFill="1" applyBorder="1" applyAlignment="1" applyProtection="1">
      <alignment horizontal="right" vertical="center" wrapText="1"/>
    </xf>
    <xf numFmtId="2" fontId="12" fillId="21" borderId="1" xfId="0" applyNumberFormat="1" applyFont="1" applyFill="1" applyBorder="1" applyAlignment="1">
      <alignment horizontal="right" vertical="center" wrapText="1"/>
    </xf>
    <xf numFmtId="0" fontId="14" fillId="0" borderId="1" xfId="0" applyFont="1" applyBorder="1" applyAlignment="1">
      <alignment wrapText="1"/>
    </xf>
    <xf numFmtId="174" fontId="16" fillId="6" borderId="1" xfId="63" applyNumberFormat="1" applyFont="1" applyFill="1" applyBorder="1" applyAlignment="1" applyProtection="1">
      <alignment horizontal="right" vertical="center" wrapText="1"/>
    </xf>
    <xf numFmtId="174" fontId="12" fillId="3" borderId="1" xfId="63" applyNumberFormat="1" applyFont="1" applyFill="1" applyBorder="1" applyAlignment="1" applyProtection="1">
      <alignment horizontal="center" vertical="center" wrapText="1"/>
    </xf>
    <xf numFmtId="0" fontId="17" fillId="0" borderId="6" xfId="0" applyFont="1" applyBorder="1" applyAlignment="1">
      <alignment horizontal="left" vertical="center" wrapText="1"/>
    </xf>
    <xf numFmtId="174" fontId="18" fillId="7" borderId="1" xfId="63" applyNumberFormat="1" applyFont="1" applyFill="1" applyBorder="1" applyAlignment="1" applyProtection="1">
      <alignment horizontal="left" vertical="center" wrapText="1"/>
    </xf>
    <xf numFmtId="174" fontId="12" fillId="7" borderId="1" xfId="63" applyNumberFormat="1" applyFont="1" applyFill="1" applyBorder="1" applyAlignment="1" applyProtection="1">
      <alignment horizontal="left" vertical="center" wrapText="1"/>
    </xf>
    <xf numFmtId="2" fontId="13" fillId="19" borderId="1" xfId="63" applyNumberFormat="1" applyFont="1" applyFill="1" applyBorder="1" applyAlignment="1" applyProtection="1">
      <alignment horizontal="right" vertical="center" wrapText="1"/>
    </xf>
    <xf numFmtId="2" fontId="12" fillId="21" borderId="1" xfId="63" applyNumberFormat="1" applyFont="1" applyFill="1" applyBorder="1" applyAlignment="1" applyProtection="1">
      <alignment horizontal="right" vertical="center" wrapText="1"/>
    </xf>
    <xf numFmtId="2" fontId="12" fillId="3" borderId="1" xfId="63" applyNumberFormat="1" applyFont="1" applyFill="1" applyBorder="1" applyAlignment="1" applyProtection="1">
      <alignment horizontal="center" vertical="center" wrapText="1"/>
    </xf>
    <xf numFmtId="174" fontId="13" fillId="8" borderId="1" xfId="63" applyNumberFormat="1" applyFont="1" applyFill="1" applyBorder="1" applyAlignment="1" applyProtection="1">
      <alignment horizontal="right" vertical="center" wrapText="1"/>
    </xf>
    <xf numFmtId="174" fontId="0" fillId="0" borderId="0" xfId="0" applyNumberFormat="1"/>
    <xf numFmtId="173" fontId="12" fillId="7" borderId="1" xfId="64" applyNumberFormat="1" applyFont="1" applyFill="1" applyBorder="1" applyAlignment="1" applyProtection="1">
      <alignment horizontal="right" vertical="center" wrapText="1"/>
    </xf>
    <xf numFmtId="174" fontId="18" fillId="21" borderId="5" xfId="63" applyNumberFormat="1" applyFont="1" applyFill="1" applyBorder="1" applyAlignment="1" applyProtection="1">
      <alignment horizontal="right" vertical="center" wrapText="1"/>
    </xf>
    <xf numFmtId="174" fontId="16" fillId="0" borderId="1" xfId="63" applyNumberFormat="1" applyFont="1" applyFill="1" applyBorder="1" applyAlignment="1" applyProtection="1">
      <alignment horizontal="right" vertical="center" wrapText="1"/>
    </xf>
    <xf numFmtId="174" fontId="17" fillId="0" borderId="1" xfId="63" applyNumberFormat="1" applyFont="1" applyFill="1" applyBorder="1" applyAlignment="1" applyProtection="1">
      <alignment horizontal="right" vertical="center" wrapText="1"/>
    </xf>
    <xf numFmtId="174" fontId="13" fillId="20" borderId="13" xfId="63" applyNumberFormat="1" applyFont="1" applyFill="1" applyBorder="1" applyAlignment="1" applyProtection="1">
      <alignment horizontal="right" vertical="center" wrapText="1"/>
      <protection locked="0"/>
    </xf>
    <xf numFmtId="2" fontId="20" fillId="19" borderId="1" xfId="64" applyNumberFormat="1" applyFont="1" applyFill="1" applyBorder="1" applyAlignment="1" applyProtection="1">
      <alignment horizontal="right" vertical="center" wrapText="1"/>
    </xf>
    <xf numFmtId="2" fontId="20" fillId="19" borderId="1" xfId="63" applyNumberFormat="1" applyFont="1" applyFill="1" applyBorder="1" applyAlignment="1" applyProtection="1">
      <alignment horizontal="right" vertical="center" wrapText="1"/>
    </xf>
    <xf numFmtId="2" fontId="13" fillId="9" borderId="1" xfId="63" applyNumberFormat="1" applyFont="1" applyFill="1" applyBorder="1" applyAlignment="1" applyProtection="1">
      <alignment horizontal="right" vertical="center" wrapText="1"/>
    </xf>
    <xf numFmtId="0" fontId="13" fillId="8" borderId="1" xfId="0" applyFont="1" applyFill="1" applyBorder="1" applyAlignment="1">
      <alignment horizontal="left" vertical="center" wrapText="1"/>
    </xf>
    <xf numFmtId="2" fontId="13" fillId="8" borderId="1" xfId="64" applyNumberFormat="1" applyFont="1" applyFill="1" applyBorder="1" applyAlignment="1" applyProtection="1">
      <alignment horizontal="right" vertical="center" wrapText="1"/>
    </xf>
    <xf numFmtId="2" fontId="13" fillId="9" borderId="1" xfId="64" applyNumberFormat="1" applyFont="1" applyFill="1" applyBorder="1" applyAlignment="1" applyProtection="1">
      <alignment horizontal="right" vertical="center" wrapText="1"/>
    </xf>
    <xf numFmtId="2" fontId="13" fillId="19" borderId="1" xfId="64" applyNumberFormat="1" applyFont="1" applyFill="1" applyBorder="1" applyAlignment="1" applyProtection="1">
      <alignment horizontal="right" vertical="center" wrapText="1"/>
    </xf>
    <xf numFmtId="2" fontId="12" fillId="3" borderId="1" xfId="0" applyNumberFormat="1" applyFont="1" applyFill="1" applyBorder="1" applyAlignment="1">
      <alignment horizontal="right" vertical="center" wrapText="1"/>
    </xf>
    <xf numFmtId="43" fontId="13" fillId="19" borderId="5" xfId="63" applyFont="1" applyFill="1" applyBorder="1" applyAlignment="1" applyProtection="1">
      <alignment horizontal="right" vertical="center" wrapText="1"/>
    </xf>
    <xf numFmtId="43" fontId="13" fillId="19" borderId="1" xfId="63" applyFont="1" applyFill="1" applyBorder="1" applyAlignment="1" applyProtection="1">
      <alignment horizontal="right" vertical="center" wrapText="1"/>
    </xf>
    <xf numFmtId="174" fontId="20" fillId="9" borderId="1" xfId="63" applyNumberFormat="1" applyFont="1" applyFill="1" applyBorder="1" applyAlignment="1" applyProtection="1">
      <alignment horizontal="right" vertical="center" wrapText="1"/>
    </xf>
    <xf numFmtId="43" fontId="20" fillId="9" borderId="1" xfId="63" applyFont="1" applyFill="1" applyBorder="1" applyAlignment="1" applyProtection="1">
      <alignment horizontal="right" vertical="center" wrapText="1"/>
    </xf>
    <xf numFmtId="43" fontId="13" fillId="9" borderId="1" xfId="63" applyFont="1" applyFill="1" applyBorder="1" applyAlignment="1" applyProtection="1">
      <alignment horizontal="right" vertical="center" wrapText="1"/>
    </xf>
    <xf numFmtId="174" fontId="20" fillId="19" borderId="4" xfId="63" applyNumberFormat="1" applyFont="1" applyFill="1" applyBorder="1" applyAlignment="1" applyProtection="1">
      <alignment horizontal="right" vertical="center" wrapText="1"/>
    </xf>
    <xf numFmtId="2" fontId="18" fillId="0" borderId="1" xfId="0" applyNumberFormat="1" applyFont="1" applyBorder="1" applyAlignment="1">
      <alignment horizontal="right" vertical="center" wrapText="1"/>
    </xf>
    <xf numFmtId="0" fontId="12" fillId="7" borderId="1" xfId="63" applyNumberFormat="1" applyFont="1" applyFill="1" applyBorder="1" applyAlignment="1" applyProtection="1">
      <alignment horizontal="right" vertical="center" wrapText="1"/>
    </xf>
    <xf numFmtId="174" fontId="12" fillId="7" borderId="2" xfId="63" applyNumberFormat="1" applyFont="1" applyFill="1" applyBorder="1" applyAlignment="1" applyProtection="1">
      <alignment horizontal="right" vertical="center" wrapText="1"/>
    </xf>
    <xf numFmtId="174" fontId="13" fillId="19" borderId="2" xfId="63" applyNumberFormat="1" applyFont="1" applyFill="1" applyBorder="1" applyAlignment="1" applyProtection="1">
      <alignment horizontal="right" vertical="center" wrapText="1"/>
    </xf>
    <xf numFmtId="174" fontId="13" fillId="20" borderId="1" xfId="63" applyNumberFormat="1" applyFont="1" applyFill="1" applyBorder="1" applyAlignment="1" applyProtection="1">
      <alignment horizontal="right" vertical="center" wrapText="1"/>
      <protection locked="0"/>
    </xf>
    <xf numFmtId="0" fontId="17" fillId="0" borderId="4" xfId="0" applyFont="1" applyBorder="1" applyAlignment="1">
      <alignment horizontal="left" vertical="center" wrapText="1"/>
    </xf>
    <xf numFmtId="0" fontId="20" fillId="19" borderId="4"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13" fillId="9" borderId="4" xfId="0" applyFont="1" applyFill="1" applyBorder="1" applyAlignment="1">
      <alignment horizontal="left" vertical="center" wrapText="1"/>
    </xf>
    <xf numFmtId="174" fontId="12" fillId="21" borderId="5" xfId="63" applyNumberFormat="1" applyFont="1" applyFill="1" applyBorder="1" applyAlignment="1" applyProtection="1">
      <alignment horizontal="right" vertical="center" wrapText="1"/>
    </xf>
    <xf numFmtId="174" fontId="13" fillId="9" borderId="14" xfId="63" applyNumberFormat="1" applyFont="1" applyFill="1" applyBorder="1" applyAlignment="1" applyProtection="1">
      <alignment horizontal="right" vertical="center" wrapText="1"/>
    </xf>
    <xf numFmtId="174" fontId="13" fillId="9" borderId="3" xfId="63" applyNumberFormat="1" applyFont="1" applyFill="1" applyBorder="1" applyAlignment="1" applyProtection="1">
      <alignment horizontal="right" vertical="center" wrapText="1"/>
    </xf>
    <xf numFmtId="174" fontId="3" fillId="6" borderId="2" xfId="63" applyNumberFormat="1" applyFont="1" applyFill="1" applyBorder="1" applyAlignment="1" applyProtection="1">
      <alignment horizontal="right" vertical="center" wrapText="1"/>
    </xf>
    <xf numFmtId="174" fontId="3" fillId="6" borderId="14" xfId="63" applyNumberFormat="1" applyFont="1" applyFill="1" applyBorder="1" applyAlignment="1" applyProtection="1">
      <alignment horizontal="right" vertical="center" wrapText="1"/>
    </xf>
    <xf numFmtId="174" fontId="13" fillId="9" borderId="15" xfId="63" applyNumberFormat="1" applyFont="1" applyFill="1" applyBorder="1" applyAlignment="1" applyProtection="1">
      <alignment horizontal="right" vertical="center" wrapText="1"/>
    </xf>
    <xf numFmtId="174" fontId="16" fillId="20" borderId="1" xfId="63" applyNumberFormat="1" applyFont="1" applyFill="1" applyBorder="1" applyAlignment="1" applyProtection="1">
      <alignment horizontal="right" vertical="center" wrapText="1"/>
      <protection locked="0"/>
    </xf>
    <xf numFmtId="0" fontId="2" fillId="2" borderId="0" xfId="0" applyFont="1" applyFill="1" applyAlignment="1" applyProtection="1">
      <alignment horizontal="left" vertical="center" wrapText="1" indent="1"/>
      <protection locked="0"/>
    </xf>
    <xf numFmtId="0" fontId="2" fillId="2" borderId="0" xfId="0" applyFont="1" applyFill="1" applyAlignment="1" applyProtection="1">
      <alignment horizontal="left" wrapText="1" indent="1"/>
      <protection locked="0"/>
    </xf>
    <xf numFmtId="165" fontId="2" fillId="2" borderId="0" xfId="0" applyNumberFormat="1" applyFont="1" applyFill="1" applyAlignment="1" applyProtection="1">
      <alignment horizontal="left" vertical="center" wrapText="1" indent="1"/>
      <protection locked="0"/>
    </xf>
  </cellXfs>
  <cellStyles count="65">
    <cellStyle name="=C:\WINNT35\SYSTEM32\COMMAND.COM" xfId="7" xr:uid="{00000000-0005-0000-0000-000034000000}"/>
    <cellStyle name="checkExposure" xfId="8" xr:uid="{00000000-0005-0000-0000-000035000000}"/>
    <cellStyle name="checkLiq" xfId="9" xr:uid="{00000000-0005-0000-0000-000036000000}"/>
    <cellStyle name="Comma" xfId="63" builtinId="3"/>
    <cellStyle name="Comma 2" xfId="2" xr:uid="{00000000-0005-0000-0000-00002F000000}"/>
    <cellStyle name="greyed" xfId="4" xr:uid="{E8BC5074-D640-408C-846C-1EF1462FEB76}"/>
    <cellStyle name="Heading 1 2" xfId="10" xr:uid="{00000000-0005-0000-0000-000037000000}"/>
    <cellStyle name="Heading 2 2" xfId="11" xr:uid="{00000000-0005-0000-0000-000038000000}"/>
    <cellStyle name="HeadingTable" xfId="12" xr:uid="{00000000-0005-0000-0000-000039000000}"/>
    <cellStyle name="highlightExposure" xfId="13" xr:uid="{00000000-0005-0000-0000-00003A000000}"/>
    <cellStyle name="highlightPD" xfId="14" xr:uid="{00000000-0005-0000-0000-00003B000000}"/>
    <cellStyle name="highlightPercentage" xfId="15" xr:uid="{00000000-0005-0000-0000-00003C000000}"/>
    <cellStyle name="highlightText" xfId="16" xr:uid="{00000000-0005-0000-0000-00003D000000}"/>
    <cellStyle name="inputDate" xfId="17" xr:uid="{00000000-0005-0000-0000-00003E000000}"/>
    <cellStyle name="inputExposure" xfId="18" xr:uid="{00000000-0005-0000-0000-00003F000000}"/>
    <cellStyle name="inputMaturity" xfId="19" xr:uid="{00000000-0005-0000-0000-000040000000}"/>
    <cellStyle name="inputParameterE" xfId="20" xr:uid="{00000000-0005-0000-0000-000041000000}"/>
    <cellStyle name="inputPD" xfId="21" xr:uid="{00000000-0005-0000-0000-000042000000}"/>
    <cellStyle name="inputPercentage" xfId="22" xr:uid="{00000000-0005-0000-0000-000043000000}"/>
    <cellStyle name="inputPercentageL" xfId="23" xr:uid="{00000000-0005-0000-0000-000044000000}"/>
    <cellStyle name="inputPercentageS" xfId="24" xr:uid="{00000000-0005-0000-0000-000045000000}"/>
    <cellStyle name="inputSelection" xfId="25" xr:uid="{00000000-0005-0000-0000-000046000000}"/>
    <cellStyle name="inputText" xfId="26" xr:uid="{00000000-0005-0000-0000-000047000000}"/>
    <cellStyle name="Normal" xfId="0" builtinId="0"/>
    <cellStyle name="Normal 2" xfId="1" xr:uid="{00000000-0005-0000-0000-000031000000}"/>
    <cellStyle name="Normal 3" xfId="6" xr:uid="{00000000-0005-0000-0000-000048000000}"/>
    <cellStyle name="optionalExposure" xfId="27" xr:uid="{00000000-0005-0000-0000-000049000000}"/>
    <cellStyle name="optionalMaturity" xfId="28" xr:uid="{00000000-0005-0000-0000-00004A000000}"/>
    <cellStyle name="optionalPD" xfId="29" xr:uid="{00000000-0005-0000-0000-00004B000000}"/>
    <cellStyle name="optionalPercentage" xfId="30" xr:uid="{00000000-0005-0000-0000-00004C000000}"/>
    <cellStyle name="optionalPercentageL" xfId="31" xr:uid="{00000000-0005-0000-0000-00004D000000}"/>
    <cellStyle name="optionalPercentageS" xfId="32" xr:uid="{00000000-0005-0000-0000-00004E000000}"/>
    <cellStyle name="optionalSelection" xfId="33" xr:uid="{00000000-0005-0000-0000-00004F000000}"/>
    <cellStyle name="optionalText" xfId="34" xr:uid="{00000000-0005-0000-0000-000050000000}"/>
    <cellStyle name="Percent" xfId="64" builtinId="5"/>
    <cellStyle name="Percent 2" xfId="3" xr:uid="{00000000-0005-0000-0000-000032000000}"/>
    <cellStyle name="reviseExposure" xfId="35" xr:uid="{00000000-0005-0000-0000-000051000000}"/>
    <cellStyle name="showCheck" xfId="36" xr:uid="{00000000-0005-0000-0000-000052000000}"/>
    <cellStyle name="showExposure" xfId="5" xr:uid="{87648AE3-7FF3-4959-BE95-E575B91D7A95}"/>
    <cellStyle name="showParameterE" xfId="37" xr:uid="{00000000-0005-0000-0000-000053000000}"/>
    <cellStyle name="showParameterS" xfId="38" xr:uid="{00000000-0005-0000-0000-000054000000}"/>
    <cellStyle name="showPD" xfId="39" xr:uid="{00000000-0005-0000-0000-000055000000}"/>
    <cellStyle name="showPercentage" xfId="40" xr:uid="{00000000-0005-0000-0000-000056000000}"/>
    <cellStyle name="showSelection" xfId="41" xr:uid="{00000000-0005-0000-0000-000057000000}"/>
    <cellStyle name="sup2Date" xfId="42" xr:uid="{00000000-0005-0000-0000-000058000000}"/>
    <cellStyle name="sup2Int" xfId="43" xr:uid="{00000000-0005-0000-0000-000059000000}"/>
    <cellStyle name="sup2ParameterE" xfId="44" xr:uid="{00000000-0005-0000-0000-00005A000000}"/>
    <cellStyle name="sup2Percentage" xfId="45" xr:uid="{00000000-0005-0000-0000-00005B000000}"/>
    <cellStyle name="sup2PercentageL" xfId="46" xr:uid="{00000000-0005-0000-0000-00005C000000}"/>
    <cellStyle name="sup2PercentageM" xfId="47" xr:uid="{00000000-0005-0000-0000-00005D000000}"/>
    <cellStyle name="sup2Selection" xfId="48" xr:uid="{00000000-0005-0000-0000-00005E000000}"/>
    <cellStyle name="sup2Text" xfId="49" xr:uid="{00000000-0005-0000-0000-00005F000000}"/>
    <cellStyle name="sup3ParameterE" xfId="50" xr:uid="{00000000-0005-0000-0000-000060000000}"/>
    <cellStyle name="sup3Percentage" xfId="51" xr:uid="{00000000-0005-0000-0000-000061000000}"/>
    <cellStyle name="supDate" xfId="52" xr:uid="{00000000-0005-0000-0000-000062000000}"/>
    <cellStyle name="supFloat" xfId="53" xr:uid="{00000000-0005-0000-0000-000063000000}"/>
    <cellStyle name="supInt" xfId="54" xr:uid="{00000000-0005-0000-0000-000064000000}"/>
    <cellStyle name="supParameterE" xfId="55" xr:uid="{00000000-0005-0000-0000-000065000000}"/>
    <cellStyle name="supParameterS" xfId="56" xr:uid="{00000000-0005-0000-0000-000066000000}"/>
    <cellStyle name="supPD" xfId="57" xr:uid="{00000000-0005-0000-0000-000067000000}"/>
    <cellStyle name="supPercentage" xfId="58" xr:uid="{00000000-0005-0000-0000-000068000000}"/>
    <cellStyle name="supPercentageL" xfId="59" xr:uid="{00000000-0005-0000-0000-000069000000}"/>
    <cellStyle name="supPercentageM" xfId="60" xr:uid="{00000000-0005-0000-0000-00006A000000}"/>
    <cellStyle name="supSelection" xfId="61" xr:uid="{00000000-0005-0000-0000-00006B000000}"/>
    <cellStyle name="supText" xfId="62" xr:uid="{00000000-0005-0000-0000-00006C000000}"/>
  </cellStyles>
  <dxfs count="60">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
      <font>
        <condense val="0"/>
        <extend val="0"/>
        <color indexed="17"/>
      </font>
      <fill>
        <patternFill>
          <bgColor theme="0"/>
        </patternFill>
      </fill>
    </dxf>
    <dxf>
      <font>
        <b/>
        <i val="0"/>
        <condense val="0"/>
        <extend val="0"/>
        <color indexed="1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1"/>
          <c:order val="0"/>
          <c:spPr>
            <a:solidFill>
              <a:srgbClr val="C00000"/>
            </a:solidFill>
          </c:spPr>
          <c:dPt>
            <c:idx val="0"/>
            <c:bubble3D val="0"/>
            <c:spPr>
              <a:solidFill>
                <a:srgbClr val="C00000"/>
              </a:solidFill>
              <a:ln>
                <a:noFill/>
              </a:ln>
              <a:effectLst/>
            </c:spPr>
            <c:extLst>
              <c:ext xmlns:c16="http://schemas.microsoft.com/office/drawing/2014/chart" uri="{C3380CC4-5D6E-409C-BE32-E72D297353CC}">
                <c16:uniqueId val="{00000001-0DD9-450C-B54D-73AB9DFFD6CF}"/>
              </c:ext>
            </c:extLst>
          </c:dPt>
          <c:dPt>
            <c:idx val="1"/>
            <c:bubble3D val="0"/>
            <c:spPr>
              <a:solidFill>
                <a:srgbClr val="C00000"/>
              </a:solidFill>
              <a:ln>
                <a:noFill/>
              </a:ln>
              <a:effectLst/>
            </c:spPr>
            <c:extLst>
              <c:ext xmlns:c16="http://schemas.microsoft.com/office/drawing/2014/chart" uri="{C3380CC4-5D6E-409C-BE32-E72D297353CC}">
                <c16:uniqueId val="{00000003-0DD9-450C-B54D-73AB9DFFD6CF}"/>
              </c:ext>
            </c:extLst>
          </c:dPt>
          <c:val>
            <c:numRef>
              <c:f>Sheet2!$F$3:$F$4</c:f>
              <c:numCache>
                <c:formatCode>General</c:formatCode>
                <c:ptCount val="2"/>
                <c:pt idx="0">
                  <c:v>100</c:v>
                </c:pt>
                <c:pt idx="1">
                  <c:v>0</c:v>
                </c:pt>
              </c:numCache>
            </c:numRef>
          </c:val>
          <c:extLst>
            <c:ext xmlns:c16="http://schemas.microsoft.com/office/drawing/2014/chart" uri="{C3380CC4-5D6E-409C-BE32-E72D297353CC}">
              <c16:uniqueId val="{00000007-A947-43D6-B4B8-0495F719A89E}"/>
            </c:ext>
          </c:extLst>
        </c:ser>
        <c:ser>
          <c:idx val="0"/>
          <c:order val="1"/>
          <c:spPr>
            <a:solidFill>
              <a:srgbClr val="C00000"/>
            </a:solidFill>
          </c:spPr>
          <c:dPt>
            <c:idx val="0"/>
            <c:bubble3D val="0"/>
            <c:spPr>
              <a:solidFill>
                <a:srgbClr val="C00000"/>
              </a:solidFill>
              <a:ln>
                <a:noFill/>
              </a:ln>
              <a:effectLst/>
            </c:spPr>
            <c:extLst>
              <c:ext xmlns:c16="http://schemas.microsoft.com/office/drawing/2014/chart" uri="{C3380CC4-5D6E-409C-BE32-E72D297353CC}">
                <c16:uniqueId val="{00000003-A947-43D6-B4B8-0495F719A89E}"/>
              </c:ext>
            </c:extLst>
          </c:dPt>
          <c:dPt>
            <c:idx val="1"/>
            <c:bubble3D val="0"/>
            <c:spPr>
              <a:solidFill>
                <a:srgbClr val="C00000"/>
              </a:solidFill>
              <a:ln>
                <a:noFill/>
              </a:ln>
              <a:effectLst/>
            </c:spPr>
            <c:extLst>
              <c:ext xmlns:c16="http://schemas.microsoft.com/office/drawing/2014/chart" uri="{C3380CC4-5D6E-409C-BE32-E72D297353CC}">
                <c16:uniqueId val="{00000005-A947-43D6-B4B8-0495F719A89E}"/>
              </c:ext>
            </c:extLst>
          </c:dPt>
          <c:val>
            <c:numRef>
              <c:f>Sheet2!$F$3:$F$4</c:f>
              <c:numCache>
                <c:formatCode>General</c:formatCode>
                <c:ptCount val="2"/>
                <c:pt idx="0">
                  <c:v>100</c:v>
                </c:pt>
                <c:pt idx="1">
                  <c:v>0</c:v>
                </c:pt>
              </c:numCache>
            </c:numRef>
          </c:val>
          <c:extLst>
            <c:ext xmlns:c16="http://schemas.microsoft.com/office/drawing/2014/chart" uri="{C3380CC4-5D6E-409C-BE32-E72D297353CC}">
              <c16:uniqueId val="{00000006-A947-43D6-B4B8-0495F719A89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D141-4BBB-AF0B-ECD5F4BB30C1}"/>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D141-4BBB-AF0B-ECD5F4BB30C1}"/>
              </c:ext>
            </c:extLst>
          </c:dPt>
          <c:val>
            <c:numRef>
              <c:f>Sheet2!$D$3:$D$4</c:f>
              <c:numCache>
                <c:formatCode>General</c:formatCode>
                <c:ptCount val="2"/>
                <c:pt idx="0">
                  <c:v>50</c:v>
                </c:pt>
                <c:pt idx="1">
                  <c:v>50</c:v>
                </c:pt>
              </c:numCache>
            </c:numRef>
          </c:val>
          <c:extLst>
            <c:ext xmlns:c16="http://schemas.microsoft.com/office/drawing/2014/chart" uri="{C3380CC4-5D6E-409C-BE32-E72D297353CC}">
              <c16:uniqueId val="{00000004-D141-4BBB-AF0B-ECD5F4BB30C1}"/>
            </c:ext>
          </c:extLst>
        </c:ser>
        <c:ser>
          <c:idx val="0"/>
          <c:order val="1"/>
          <c:spPr>
            <a:solidFill>
              <a:srgbClr val="C00000"/>
            </a:solidFill>
          </c:spPr>
          <c:dPt>
            <c:idx val="0"/>
            <c:bubble3D val="0"/>
            <c:spPr>
              <a:solidFill>
                <a:srgbClr val="C00000"/>
              </a:solidFill>
              <a:ln>
                <a:noFill/>
              </a:ln>
              <a:effectLst/>
            </c:spPr>
            <c:extLst>
              <c:ext xmlns:c16="http://schemas.microsoft.com/office/drawing/2014/chart" uri="{C3380CC4-5D6E-409C-BE32-E72D297353CC}">
                <c16:uniqueId val="{00000006-D141-4BBB-AF0B-ECD5F4BB30C1}"/>
              </c:ext>
            </c:extLst>
          </c:dPt>
          <c:dPt>
            <c:idx val="1"/>
            <c:bubble3D val="0"/>
            <c:spPr>
              <a:solidFill>
                <a:srgbClr val="C00000"/>
              </a:solidFill>
              <a:ln>
                <a:noFill/>
              </a:ln>
              <a:effectLst/>
            </c:spPr>
            <c:extLst>
              <c:ext xmlns:c16="http://schemas.microsoft.com/office/drawing/2014/chart" uri="{C3380CC4-5D6E-409C-BE32-E72D297353CC}">
                <c16:uniqueId val="{00000008-D141-4BBB-AF0B-ECD5F4BB30C1}"/>
              </c:ext>
            </c:extLst>
          </c:dPt>
          <c:val>
            <c:numRef>
              <c:f>Sheet2!$F$3:$F$4</c:f>
              <c:numCache>
                <c:formatCode>General</c:formatCode>
                <c:ptCount val="2"/>
                <c:pt idx="0">
                  <c:v>100</c:v>
                </c:pt>
                <c:pt idx="1">
                  <c:v>0</c:v>
                </c:pt>
              </c:numCache>
            </c:numRef>
          </c:val>
          <c:extLst>
            <c:ext xmlns:c16="http://schemas.microsoft.com/office/drawing/2014/chart" uri="{C3380CC4-5D6E-409C-BE32-E72D297353CC}">
              <c16:uniqueId val="{00000009-D141-4BBB-AF0B-ECD5F4BB30C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1"/>
          <c:order val="0"/>
          <c:dPt>
            <c:idx val="0"/>
            <c:bubble3D val="0"/>
            <c:spPr>
              <a:solidFill>
                <a:schemeClr val="tx1">
                  <a:lumMod val="65000"/>
                  <a:lumOff val="35000"/>
                </a:schemeClr>
              </a:solidFill>
              <a:ln>
                <a:noFill/>
              </a:ln>
              <a:effectLst/>
            </c:spPr>
            <c:extLst>
              <c:ext xmlns:c16="http://schemas.microsoft.com/office/drawing/2014/chart" uri="{C3380CC4-5D6E-409C-BE32-E72D297353CC}">
                <c16:uniqueId val="{00000001-014F-4932-94BE-8383A90A19AF}"/>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014F-4932-94BE-8383A90A19AF}"/>
              </c:ext>
            </c:extLst>
          </c:dPt>
          <c:val>
            <c:numRef>
              <c:f>Sheet2!$B$3:$B$4</c:f>
              <c:numCache>
                <c:formatCode>General</c:formatCode>
                <c:ptCount val="2"/>
                <c:pt idx="0">
                  <c:v>25</c:v>
                </c:pt>
                <c:pt idx="1">
                  <c:v>75</c:v>
                </c:pt>
              </c:numCache>
            </c:numRef>
          </c:val>
          <c:extLst>
            <c:ext xmlns:c16="http://schemas.microsoft.com/office/drawing/2014/chart" uri="{C3380CC4-5D6E-409C-BE32-E72D297353CC}">
              <c16:uniqueId val="{00000004-014F-4932-94BE-8383A90A19AF}"/>
            </c:ext>
          </c:extLst>
        </c:ser>
        <c:ser>
          <c:idx val="0"/>
          <c:order val="1"/>
          <c:spPr>
            <a:solidFill>
              <a:srgbClr val="C00000"/>
            </a:solidFill>
          </c:spPr>
          <c:dPt>
            <c:idx val="0"/>
            <c:bubble3D val="0"/>
            <c:spPr>
              <a:solidFill>
                <a:srgbClr val="C00000"/>
              </a:solidFill>
              <a:ln>
                <a:noFill/>
              </a:ln>
              <a:effectLst/>
            </c:spPr>
            <c:extLst>
              <c:ext xmlns:c16="http://schemas.microsoft.com/office/drawing/2014/chart" uri="{C3380CC4-5D6E-409C-BE32-E72D297353CC}">
                <c16:uniqueId val="{00000006-014F-4932-94BE-8383A90A19AF}"/>
              </c:ext>
            </c:extLst>
          </c:dPt>
          <c:dPt>
            <c:idx val="1"/>
            <c:bubble3D val="0"/>
            <c:spPr>
              <a:solidFill>
                <a:srgbClr val="C00000"/>
              </a:solidFill>
              <a:ln>
                <a:noFill/>
              </a:ln>
              <a:effectLst/>
            </c:spPr>
            <c:extLst>
              <c:ext xmlns:c16="http://schemas.microsoft.com/office/drawing/2014/chart" uri="{C3380CC4-5D6E-409C-BE32-E72D297353CC}">
                <c16:uniqueId val="{00000008-014F-4932-94BE-8383A90A19AF}"/>
              </c:ext>
            </c:extLst>
          </c:dPt>
          <c:val>
            <c:numRef>
              <c:f>Sheet2!$F$3:$F$4</c:f>
              <c:numCache>
                <c:formatCode>General</c:formatCode>
                <c:ptCount val="2"/>
                <c:pt idx="0">
                  <c:v>100</c:v>
                </c:pt>
                <c:pt idx="1">
                  <c:v>0</c:v>
                </c:pt>
              </c:numCache>
            </c:numRef>
          </c:val>
          <c:extLst>
            <c:ext xmlns:c16="http://schemas.microsoft.com/office/drawing/2014/chart" uri="{C3380CC4-5D6E-409C-BE32-E72D297353CC}">
              <c16:uniqueId val="{00000009-014F-4932-94BE-8383A90A19A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53340</xdr:colOff>
      <xdr:row>6</xdr:row>
      <xdr:rowOff>102870</xdr:rowOff>
    </xdr:from>
    <xdr:to>
      <xdr:col>9</xdr:col>
      <xdr:colOff>114300</xdr:colOff>
      <xdr:row>13</xdr:row>
      <xdr:rowOff>7620</xdr:rowOff>
    </xdr:to>
    <xdr:graphicFrame macro="">
      <xdr:nvGraphicFramePr>
        <xdr:cNvPr id="2" name="Chart 1">
          <a:extLst>
            <a:ext uri="{FF2B5EF4-FFF2-40B4-BE49-F238E27FC236}">
              <a16:creationId xmlns:a16="http://schemas.microsoft.com/office/drawing/2014/main" id="{27D2C59A-B9A1-4611-9A7A-80063F2B85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449580</xdr:colOff>
      <xdr:row>5</xdr:row>
      <xdr:rowOff>83820</xdr:rowOff>
    </xdr:from>
    <xdr:to>
      <xdr:col>4</xdr:col>
      <xdr:colOff>510540</xdr:colOff>
      <xdr:row>11</xdr:row>
      <xdr:rowOff>171450</xdr:rowOff>
    </xdr:to>
    <xdr:graphicFrame macro="">
      <xdr:nvGraphicFramePr>
        <xdr:cNvPr id="3" name="Chart 2">
          <a:extLst>
            <a:ext uri="{FF2B5EF4-FFF2-40B4-BE49-F238E27FC236}">
              <a16:creationId xmlns:a16="http://schemas.microsoft.com/office/drawing/2014/main" id="{4F93F76F-446A-4DAE-B55E-B4439BFA53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457200</xdr:colOff>
      <xdr:row>5</xdr:row>
      <xdr:rowOff>106680</xdr:rowOff>
    </xdr:from>
    <xdr:to>
      <xdr:col>2</xdr:col>
      <xdr:colOff>518160</xdr:colOff>
      <xdr:row>12</xdr:row>
      <xdr:rowOff>11430</xdr:rowOff>
    </xdr:to>
    <xdr:graphicFrame macro="">
      <xdr:nvGraphicFramePr>
        <xdr:cNvPr id="4" name="Chart 3">
          <a:extLst>
            <a:ext uri="{FF2B5EF4-FFF2-40B4-BE49-F238E27FC236}">
              <a16:creationId xmlns:a16="http://schemas.microsoft.com/office/drawing/2014/main" id="{5D5ECA04-4EB0-45E4-AD4F-852E69B4AD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0A0E0-52B7-407D-8608-366C95BFA1BD}">
  <sheetPr>
    <tabColor rgb="FF002060"/>
    <pageSetUpPr fitToPage="1"/>
  </sheetPr>
  <dimension ref="A1:E9"/>
  <sheetViews>
    <sheetView zoomScale="130" zoomScaleNormal="130" workbookViewId="0">
      <selection activeCell="D10" sqref="D10"/>
    </sheetView>
  </sheetViews>
  <sheetFormatPr defaultRowHeight="14.5"/>
  <cols>
    <col min="1" max="1" width="18.54296875" customWidth="1"/>
    <col min="2" max="2" width="35.1796875" customWidth="1"/>
    <col min="3" max="5" width="20.81640625" customWidth="1"/>
  </cols>
  <sheetData>
    <row r="1" spans="1:5" ht="18">
      <c r="A1" s="138" t="s">
        <v>0</v>
      </c>
      <c r="B1" s="138"/>
      <c r="C1" s="8"/>
      <c r="D1" s="15"/>
      <c r="E1" s="8"/>
    </row>
    <row r="2" spans="1:5" ht="18">
      <c r="A2" s="139" t="s">
        <v>1</v>
      </c>
      <c r="B2" s="139"/>
      <c r="C2" s="139"/>
      <c r="D2" s="15"/>
      <c r="E2" s="8"/>
    </row>
    <row r="3" spans="1:5" ht="18">
      <c r="A3" s="139" t="s">
        <v>2</v>
      </c>
      <c r="B3" s="139"/>
      <c r="C3" s="139"/>
      <c r="D3" s="15"/>
      <c r="E3" s="8"/>
    </row>
    <row r="4" spans="1:5" ht="18">
      <c r="A4" s="139" t="s">
        <v>3</v>
      </c>
      <c r="B4" s="139"/>
      <c r="C4" s="139"/>
      <c r="D4" s="15"/>
      <c r="E4" s="8"/>
    </row>
    <row r="5" spans="1:5" ht="19.399999999999999" customHeight="1">
      <c r="A5" s="140" t="s">
        <v>4</v>
      </c>
      <c r="B5" s="140"/>
      <c r="C5" s="8"/>
      <c r="D5" s="15"/>
      <c r="E5" s="8"/>
    </row>
    <row r="6" spans="1:5">
      <c r="A6" s="32" t="s">
        <v>5</v>
      </c>
      <c r="B6" s="19" t="s">
        <v>6</v>
      </c>
      <c r="C6" s="20" t="s">
        <v>7</v>
      </c>
      <c r="D6" s="21" t="s">
        <v>8</v>
      </c>
      <c r="E6" s="22" t="s">
        <v>9</v>
      </c>
    </row>
    <row r="7" spans="1:5" ht="44.5" customHeight="1">
      <c r="A7" s="96" t="s">
        <v>10</v>
      </c>
      <c r="B7" s="96" t="s">
        <v>11</v>
      </c>
      <c r="C7" s="60"/>
      <c r="D7" s="60"/>
      <c r="E7" s="38">
        <f>IFERROR('LCR-2'!E52,0)</f>
        <v>0</v>
      </c>
    </row>
    <row r="8" spans="1:5">
      <c r="A8" s="96" t="s">
        <v>12</v>
      </c>
      <c r="B8" s="96" t="s">
        <v>13</v>
      </c>
      <c r="C8" s="60"/>
      <c r="D8" s="60"/>
      <c r="E8" s="38">
        <f>IFERROR('LCR-3'!F148-'LCR-4'!F46,0)</f>
        <v>0</v>
      </c>
    </row>
    <row r="9" spans="1:5" ht="36" customHeight="1">
      <c r="A9" s="97" t="s">
        <v>14</v>
      </c>
      <c r="B9" s="97" t="s">
        <v>15</v>
      </c>
      <c r="C9" s="61"/>
      <c r="D9" s="61"/>
      <c r="E9" s="103">
        <f>IFERROR((E7/E8),0)</f>
        <v>0</v>
      </c>
    </row>
  </sheetData>
  <sheetProtection algorithmName="SHA-512" hashValue="IN0XwmrgLAPRUE7jaaOHikWBBor2S/X2sdKY0edG6LbNctKEXKw50lfJM8yn0Yr2Jv9OtDYjPdYBbJKUZQqjCQ==" saltValue="wpXuIQpA2UHe9RLWWadrEQ==" spinCount="100000" sheet="1" objects="1" scenarios="1" formatCells="0" formatColumns="0" formatRows="0"/>
  <mergeCells count="5">
    <mergeCell ref="A1:B1"/>
    <mergeCell ref="A2:C2"/>
    <mergeCell ref="A3:C3"/>
    <mergeCell ref="A4:C4"/>
    <mergeCell ref="A5:B5"/>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36ED8-ABCA-4706-A7B5-7CFB9CC81F2D}">
  <sheetPr>
    <tabColor theme="9"/>
    <pageSetUpPr fitToPage="1"/>
  </sheetPr>
  <dimension ref="A1:H57"/>
  <sheetViews>
    <sheetView topLeftCell="A30" zoomScale="70" zoomScaleNormal="70" workbookViewId="0">
      <selection activeCell="J9" sqref="J9"/>
    </sheetView>
  </sheetViews>
  <sheetFormatPr defaultRowHeight="14.5" outlineLevelRow="1"/>
  <cols>
    <col min="1" max="1" width="18.453125" customWidth="1"/>
    <col min="2" max="2" width="69.54296875" customWidth="1"/>
    <col min="3" max="3" width="20.81640625" style="9" customWidth="1"/>
    <col min="4" max="4" width="20.81640625" style="16" customWidth="1"/>
    <col min="5" max="5" width="20.81640625" style="9" customWidth="1"/>
  </cols>
  <sheetData>
    <row r="1" spans="1:5" ht="17.5" customHeight="1">
      <c r="A1" s="138" t="s">
        <v>0</v>
      </c>
      <c r="B1" s="138"/>
      <c r="C1" s="8"/>
      <c r="D1" s="15"/>
      <c r="E1" s="8"/>
    </row>
    <row r="2" spans="1:5" ht="17.5" customHeight="1">
      <c r="A2" s="139" t="s">
        <v>1</v>
      </c>
      <c r="B2" s="139"/>
      <c r="C2" s="139"/>
      <c r="D2" s="15"/>
      <c r="E2" s="8"/>
    </row>
    <row r="3" spans="1:5" ht="18" customHeight="1">
      <c r="A3" s="139" t="s">
        <v>2</v>
      </c>
      <c r="B3" s="139"/>
      <c r="C3" s="139"/>
      <c r="D3" s="15"/>
      <c r="E3" s="8"/>
    </row>
    <row r="4" spans="1:5" ht="16.399999999999999" customHeight="1">
      <c r="A4" s="139" t="s">
        <v>16</v>
      </c>
      <c r="B4" s="139"/>
      <c r="C4" s="139"/>
      <c r="D4" s="15"/>
      <c r="E4" s="8"/>
    </row>
    <row r="5" spans="1:5" ht="24.65" customHeight="1">
      <c r="A5" s="140" t="s">
        <v>4</v>
      </c>
      <c r="B5" s="140"/>
      <c r="C5" s="8"/>
      <c r="D5" s="15"/>
      <c r="E5" s="8"/>
    </row>
    <row r="6" spans="1:5">
      <c r="A6" s="62" t="s">
        <v>5</v>
      </c>
      <c r="B6" s="63" t="s">
        <v>6</v>
      </c>
      <c r="C6" s="64" t="s">
        <v>7</v>
      </c>
      <c r="D6" s="65" t="s">
        <v>8</v>
      </c>
      <c r="E6" s="66" t="s">
        <v>9</v>
      </c>
    </row>
    <row r="7" spans="1:5" ht="16.75" customHeight="1">
      <c r="A7" s="23" t="s">
        <v>17</v>
      </c>
      <c r="B7" s="24" t="s">
        <v>18</v>
      </c>
      <c r="C7" s="59"/>
      <c r="D7" s="61"/>
      <c r="E7" s="67"/>
    </row>
    <row r="8" spans="1:5" outlineLevel="1">
      <c r="A8" s="25" t="s">
        <v>19</v>
      </c>
      <c r="B8" s="26" t="s">
        <v>20</v>
      </c>
      <c r="C8" s="56">
        <f>IFERROR(C9+C10+C11+C14+C20,0)</f>
        <v>0</v>
      </c>
      <c r="D8" s="61"/>
      <c r="E8" s="56">
        <f>IFERROR(E9+E10+E11+E14+E20,0)</f>
        <v>0</v>
      </c>
    </row>
    <row r="9" spans="1:5" outlineLevel="1">
      <c r="A9" s="27" t="s">
        <v>21</v>
      </c>
      <c r="B9" s="55" t="s">
        <v>22</v>
      </c>
      <c r="C9" s="126"/>
      <c r="D9" s="116">
        <v>1</v>
      </c>
      <c r="E9" s="39">
        <f>IFERROR(C9*D9,0)</f>
        <v>0</v>
      </c>
    </row>
    <row r="10" spans="1:5" outlineLevel="1">
      <c r="A10" s="27" t="s">
        <v>23</v>
      </c>
      <c r="B10" s="55" t="s">
        <v>24</v>
      </c>
      <c r="C10" s="126"/>
      <c r="D10" s="116">
        <v>1</v>
      </c>
      <c r="E10" s="39">
        <f>IFERROR(C10*D10,0)</f>
        <v>0</v>
      </c>
    </row>
    <row r="11" spans="1:5" outlineLevel="1">
      <c r="A11" s="27" t="s">
        <v>25</v>
      </c>
      <c r="B11" s="29" t="s">
        <v>26</v>
      </c>
      <c r="C11" s="39">
        <f>IFERROR(C12+C13,0)</f>
        <v>0</v>
      </c>
      <c r="D11" s="61"/>
      <c r="E11" s="39">
        <f>IFERROR(E12+E13,0)</f>
        <v>0</v>
      </c>
    </row>
    <row r="12" spans="1:5" outlineLevel="1">
      <c r="A12" s="58" t="s">
        <v>27</v>
      </c>
      <c r="B12" s="37" t="s">
        <v>28</v>
      </c>
      <c r="C12" s="126"/>
      <c r="D12" s="45">
        <v>1</v>
      </c>
      <c r="E12" s="46">
        <f>IFERROR(C12*D12,0)</f>
        <v>0</v>
      </c>
    </row>
    <row r="13" spans="1:5" outlineLevel="1">
      <c r="A13" s="58" t="s">
        <v>29</v>
      </c>
      <c r="B13" s="37" t="s">
        <v>30</v>
      </c>
      <c r="C13" s="126"/>
      <c r="D13" s="45">
        <v>1</v>
      </c>
      <c r="E13" s="46">
        <f>IFERROR(C13*D13,0)</f>
        <v>0</v>
      </c>
    </row>
    <row r="14" spans="1:5" outlineLevel="1">
      <c r="A14" s="27" t="s">
        <v>31</v>
      </c>
      <c r="B14" s="29" t="s">
        <v>32</v>
      </c>
      <c r="C14" s="125">
        <f>IFERROR(C15+C16+C17+C18+C19,0)</f>
        <v>0</v>
      </c>
      <c r="D14" s="61"/>
      <c r="E14" s="39">
        <f>IFERROR(E15+E16+E17+E18+E19,0)</f>
        <v>0</v>
      </c>
    </row>
    <row r="15" spans="1:5" outlineLevel="1">
      <c r="A15" s="58" t="s">
        <v>33</v>
      </c>
      <c r="B15" s="57" t="s">
        <v>34</v>
      </c>
      <c r="C15" s="126"/>
      <c r="D15" s="54">
        <v>1</v>
      </c>
      <c r="E15" s="46">
        <f>IFERROR(C15*D15,0)</f>
        <v>0</v>
      </c>
    </row>
    <row r="16" spans="1:5" outlineLevel="1">
      <c r="A16" s="58" t="s">
        <v>35</v>
      </c>
      <c r="B16" s="57" t="s">
        <v>36</v>
      </c>
      <c r="C16" s="126"/>
      <c r="D16" s="54">
        <v>1</v>
      </c>
      <c r="E16" s="46">
        <f>IFERROR(C16*D16,0)</f>
        <v>0</v>
      </c>
    </row>
    <row r="17" spans="1:8" outlineLevel="1">
      <c r="A17" s="58" t="s">
        <v>37</v>
      </c>
      <c r="B17" s="57" t="s">
        <v>38</v>
      </c>
      <c r="C17" s="126"/>
      <c r="D17" s="54">
        <v>1</v>
      </c>
      <c r="E17" s="46">
        <f>IFERROR(C17*D17,0)</f>
        <v>0</v>
      </c>
    </row>
    <row r="18" spans="1:8" outlineLevel="1">
      <c r="A18" s="58" t="s">
        <v>39</v>
      </c>
      <c r="B18" s="57" t="s">
        <v>40</v>
      </c>
      <c r="C18" s="126"/>
      <c r="D18" s="54">
        <v>1</v>
      </c>
      <c r="E18" s="46">
        <f>IFERROR(C18*D18,0)</f>
        <v>0</v>
      </c>
    </row>
    <row r="19" spans="1:8" outlineLevel="1">
      <c r="A19" s="58" t="s">
        <v>41</v>
      </c>
      <c r="B19" s="57" t="s">
        <v>42</v>
      </c>
      <c r="C19" s="126"/>
      <c r="D19" s="54">
        <v>1</v>
      </c>
      <c r="E19" s="46">
        <f>IFERROR(C19*D19,0)</f>
        <v>0</v>
      </c>
    </row>
    <row r="20" spans="1:8" outlineLevel="1">
      <c r="A20" s="27" t="s">
        <v>43</v>
      </c>
      <c r="B20" s="29" t="s">
        <v>44</v>
      </c>
      <c r="C20" s="52">
        <f>IFERROR(C21+C22,0)</f>
        <v>0</v>
      </c>
      <c r="D20" s="61"/>
      <c r="E20" s="39">
        <f>IFERROR(E21+E22,0)</f>
        <v>0</v>
      </c>
    </row>
    <row r="21" spans="1:8" ht="39" outlineLevel="1">
      <c r="A21" s="58" t="s">
        <v>45</v>
      </c>
      <c r="B21" s="37" t="s">
        <v>46</v>
      </c>
      <c r="C21" s="126"/>
      <c r="D21" s="45">
        <v>1</v>
      </c>
      <c r="E21" s="46">
        <f>IFERROR(C21*D21,0)</f>
        <v>0</v>
      </c>
    </row>
    <row r="22" spans="1:8" ht="52" outlineLevel="1">
      <c r="A22" s="58" t="s">
        <v>47</v>
      </c>
      <c r="B22" s="37" t="s">
        <v>48</v>
      </c>
      <c r="C22" s="126"/>
      <c r="D22" s="45">
        <v>1</v>
      </c>
      <c r="E22" s="46">
        <f>IFERROR(C22*D22,0)</f>
        <v>0</v>
      </c>
    </row>
    <row r="23" spans="1:8" outlineLevel="1">
      <c r="A23" s="25" t="s">
        <v>49</v>
      </c>
      <c r="B23" s="26" t="s">
        <v>50</v>
      </c>
      <c r="C23" s="61"/>
      <c r="D23" s="61"/>
      <c r="E23" s="41">
        <f>IFERROR(E8+C24,0)</f>
        <v>0</v>
      </c>
    </row>
    <row r="24" spans="1:8" outlineLevel="1">
      <c r="A24" s="28" t="s">
        <v>51</v>
      </c>
      <c r="B24" s="70" t="s">
        <v>52</v>
      </c>
      <c r="C24" s="105">
        <f>IFERROR(SUM('LCR-3'!D62,'LCR-3'!D76,'LCR-4'!C10,'LCR-4'!C13,'LCR-4'!C16,'LCR-4'!C19,'LCR-5'!C109)-SUM('LCR-3'!C62,'LCR-3'!C65,'LCR-3'!C68,'LCR-3'!C71,'LCR-3'!C76,'LCR-3'!C79,'LCR-3'!C82,'LCR-3'!C86,'LCR-3'!C89,'LCR-4'!D10,'LCR-5'!D109),0)</f>
        <v>0</v>
      </c>
      <c r="D24" s="60"/>
      <c r="E24" s="60"/>
    </row>
    <row r="25" spans="1:8">
      <c r="A25" s="23" t="s">
        <v>53</v>
      </c>
      <c r="B25" s="24" t="s">
        <v>54</v>
      </c>
      <c r="C25" s="59"/>
      <c r="D25" s="61"/>
      <c r="E25" s="59"/>
    </row>
    <row r="26" spans="1:8" outlineLevel="1">
      <c r="A26" s="25" t="s">
        <v>55</v>
      </c>
      <c r="B26" s="26" t="s">
        <v>56</v>
      </c>
      <c r="C26" s="41">
        <f>IFERROR(C27+C33+C34,0)</f>
        <v>0</v>
      </c>
      <c r="D26" s="61"/>
      <c r="E26" s="41">
        <f>IFERROR(E27+E33+E34,0)</f>
        <v>0</v>
      </c>
      <c r="H26" s="102"/>
    </row>
    <row r="27" spans="1:8" outlineLevel="1">
      <c r="A27" s="27" t="s">
        <v>57</v>
      </c>
      <c r="B27" s="29" t="s">
        <v>58</v>
      </c>
      <c r="C27" s="39">
        <f>IFERROR(C28+C29+C30+C31+C32,0)</f>
        <v>0</v>
      </c>
      <c r="D27" s="117"/>
      <c r="E27" s="39">
        <f>IFERROR(E28+E29+E30+E31+E32,0)</f>
        <v>0</v>
      </c>
      <c r="H27" s="102"/>
    </row>
    <row r="28" spans="1:8" outlineLevel="1">
      <c r="A28" s="58" t="s">
        <v>59</v>
      </c>
      <c r="B28" s="37" t="s">
        <v>34</v>
      </c>
      <c r="C28" s="126"/>
      <c r="D28" s="45">
        <v>0.85</v>
      </c>
      <c r="E28" s="46">
        <f t="shared" ref="E28:E34" si="0">IFERROR(C28*D28,0)</f>
        <v>0</v>
      </c>
      <c r="G28" s="102"/>
      <c r="H28" s="102"/>
    </row>
    <row r="29" spans="1:8" outlineLevel="1">
      <c r="A29" s="58" t="s">
        <v>60</v>
      </c>
      <c r="B29" s="37" t="s">
        <v>36</v>
      </c>
      <c r="C29" s="126"/>
      <c r="D29" s="45">
        <v>0.85</v>
      </c>
      <c r="E29" s="46">
        <f t="shared" si="0"/>
        <v>0</v>
      </c>
      <c r="G29" s="102"/>
      <c r="H29" s="102"/>
    </row>
    <row r="30" spans="1:8" outlineLevel="1">
      <c r="A30" s="58" t="s">
        <v>61</v>
      </c>
      <c r="B30" s="37" t="s">
        <v>38</v>
      </c>
      <c r="C30" s="126"/>
      <c r="D30" s="45">
        <v>0.85</v>
      </c>
      <c r="E30" s="46">
        <f t="shared" si="0"/>
        <v>0</v>
      </c>
    </row>
    <row r="31" spans="1:8" outlineLevel="1">
      <c r="A31" s="58" t="s">
        <v>62</v>
      </c>
      <c r="B31" s="37" t="s">
        <v>40</v>
      </c>
      <c r="C31" s="126"/>
      <c r="D31" s="45">
        <v>0.85</v>
      </c>
      <c r="E31" s="46">
        <f t="shared" si="0"/>
        <v>0</v>
      </c>
    </row>
    <row r="32" spans="1:8" outlineLevel="1">
      <c r="A32" s="58" t="s">
        <v>63</v>
      </c>
      <c r="B32" s="37" t="s">
        <v>64</v>
      </c>
      <c r="C32" s="126"/>
      <c r="D32" s="45">
        <v>0.85</v>
      </c>
      <c r="E32" s="46">
        <f t="shared" si="0"/>
        <v>0</v>
      </c>
    </row>
    <row r="33" spans="1:5" outlineLevel="1">
      <c r="A33" s="27" t="s">
        <v>65</v>
      </c>
      <c r="B33" s="29" t="s">
        <v>552</v>
      </c>
      <c r="C33" s="126"/>
      <c r="D33" s="117">
        <v>0.85</v>
      </c>
      <c r="E33" s="39">
        <f t="shared" si="0"/>
        <v>0</v>
      </c>
    </row>
    <row r="34" spans="1:5" outlineLevel="1">
      <c r="A34" s="27" t="s">
        <v>66</v>
      </c>
      <c r="B34" s="29" t="s">
        <v>551</v>
      </c>
      <c r="C34" s="126"/>
      <c r="D34" s="117">
        <v>0.85</v>
      </c>
      <c r="E34" s="39">
        <f t="shared" si="0"/>
        <v>0</v>
      </c>
    </row>
    <row r="35" spans="1:5" outlineLevel="1">
      <c r="A35" s="25" t="s">
        <v>67</v>
      </c>
      <c r="B35" s="26" t="s">
        <v>68</v>
      </c>
      <c r="C35" s="118">
        <f>C26+C36</f>
        <v>0</v>
      </c>
      <c r="D35" s="119">
        <v>0.85</v>
      </c>
      <c r="E35" s="41">
        <f>IFERROR(C35*D35,0)</f>
        <v>0</v>
      </c>
    </row>
    <row r="36" spans="1:5" outlineLevel="1">
      <c r="A36" s="28" t="s">
        <v>69</v>
      </c>
      <c r="B36" s="70" t="s">
        <v>70</v>
      </c>
      <c r="C36" s="106">
        <f>IFERROR('LCR-3'!D65+'LCR-3'!D79-'LCR-4'!D13+'LCR-5'!C110-'LCR-5'!D110,0)</f>
        <v>0</v>
      </c>
      <c r="D36" s="60"/>
      <c r="E36" s="60"/>
    </row>
    <row r="37" spans="1:5">
      <c r="A37" s="23" t="s">
        <v>71</v>
      </c>
      <c r="B37" s="24" t="s">
        <v>72</v>
      </c>
      <c r="C37" s="59"/>
      <c r="D37" s="61"/>
      <c r="E37" s="59"/>
    </row>
    <row r="38" spans="1:5" outlineLevel="1">
      <c r="A38" s="25" t="s">
        <v>73</v>
      </c>
      <c r="B38" s="26" t="s">
        <v>74</v>
      </c>
      <c r="C38" s="56">
        <f>IFERROR(C39+C41,0)</f>
        <v>0</v>
      </c>
      <c r="D38" s="120"/>
      <c r="E38" s="41">
        <f>IFERROR(E39+E41,0)</f>
        <v>0</v>
      </c>
    </row>
    <row r="39" spans="1:5" outlineLevel="1">
      <c r="A39" s="27" t="s">
        <v>75</v>
      </c>
      <c r="B39" s="29" t="s">
        <v>76</v>
      </c>
      <c r="C39" s="39">
        <f>IFERROR(C40,0)</f>
        <v>0</v>
      </c>
      <c r="D39" s="117"/>
      <c r="E39" s="39">
        <f>E40</f>
        <v>0</v>
      </c>
    </row>
    <row r="40" spans="1:5" ht="25.4" customHeight="1" outlineLevel="1">
      <c r="A40" s="58" t="s">
        <v>77</v>
      </c>
      <c r="B40" s="53" t="s">
        <v>78</v>
      </c>
      <c r="C40" s="126"/>
      <c r="D40" s="54">
        <v>0.75</v>
      </c>
      <c r="E40" s="46">
        <f>IFERROR(C40*D40,0)</f>
        <v>0</v>
      </c>
    </row>
    <row r="41" spans="1:5" outlineLevel="1">
      <c r="A41" s="27" t="s">
        <v>79</v>
      </c>
      <c r="B41" s="29" t="s">
        <v>80</v>
      </c>
      <c r="C41" s="39">
        <f>IFERROR(C42+C43+C44,0)</f>
        <v>0</v>
      </c>
      <c r="D41" s="117"/>
      <c r="E41" s="52">
        <f>IFERROR(E42+E43+E44,0)</f>
        <v>0</v>
      </c>
    </row>
    <row r="42" spans="1:5" outlineLevel="1">
      <c r="A42" s="30" t="s">
        <v>81</v>
      </c>
      <c r="B42" s="53" t="s">
        <v>550</v>
      </c>
      <c r="C42" s="126"/>
      <c r="D42" s="54">
        <v>0.5</v>
      </c>
      <c r="E42" s="46">
        <f>IFERROR(C42*D42,0)</f>
        <v>0</v>
      </c>
    </row>
    <row r="43" spans="1:5" outlineLevel="1">
      <c r="A43" s="30" t="s">
        <v>82</v>
      </c>
      <c r="B43" s="53" t="s">
        <v>83</v>
      </c>
      <c r="C43" s="126"/>
      <c r="D43" s="54">
        <v>0.5</v>
      </c>
      <c r="E43" s="46">
        <f>IFERROR(C43*D43,0)</f>
        <v>0</v>
      </c>
    </row>
    <row r="44" spans="1:5" outlineLevel="1">
      <c r="A44" s="30" t="s">
        <v>84</v>
      </c>
      <c r="B44" s="53" t="s">
        <v>85</v>
      </c>
      <c r="C44" s="126"/>
      <c r="D44" s="54">
        <v>0.5</v>
      </c>
      <c r="E44" s="46">
        <f>IFERROR(C44*D44,0)</f>
        <v>0</v>
      </c>
    </row>
    <row r="45" spans="1:5" outlineLevel="1">
      <c r="A45" s="25" t="s">
        <v>86</v>
      </c>
      <c r="B45" s="26" t="s">
        <v>87</v>
      </c>
      <c r="C45" s="41">
        <f>IFERROR(C46+C48,0)</f>
        <v>0</v>
      </c>
      <c r="D45" s="120"/>
      <c r="E45" s="41">
        <f>IFERROR(E46+E48,0)</f>
        <v>0</v>
      </c>
    </row>
    <row r="46" spans="1:5" ht="26.5" customHeight="1" outlineLevel="1">
      <c r="A46" s="27" t="s">
        <v>88</v>
      </c>
      <c r="B46" s="29" t="s">
        <v>89</v>
      </c>
      <c r="C46" s="39">
        <f>IFERROR(C39+C47,0)</f>
        <v>0</v>
      </c>
      <c r="D46" s="117">
        <v>0.75</v>
      </c>
      <c r="E46" s="39">
        <f>IFERROR(C46*D46,0)</f>
        <v>0</v>
      </c>
    </row>
    <row r="47" spans="1:5" ht="26.5" customHeight="1" outlineLevel="1">
      <c r="A47" s="30" t="s">
        <v>90</v>
      </c>
      <c r="B47" s="30" t="s">
        <v>91</v>
      </c>
      <c r="C47" s="46">
        <f>IFERROR('LCR-3'!D68+'LCR-3'!D82-'LCR-4'!D16+'LCR-5'!C111-'LCR-5'!D111,0)</f>
        <v>0</v>
      </c>
      <c r="D47" s="60"/>
      <c r="E47" s="60"/>
    </row>
    <row r="48" spans="1:5" ht="26.5" customHeight="1" outlineLevel="1">
      <c r="A48" s="27" t="s">
        <v>92</v>
      </c>
      <c r="B48" s="29" t="s">
        <v>93</v>
      </c>
      <c r="C48" s="39">
        <f>IFERROR(C41+C49,0)</f>
        <v>0</v>
      </c>
      <c r="D48" s="117">
        <v>0.5</v>
      </c>
      <c r="E48" s="39">
        <f>IFERROR(C48*D48,0)</f>
        <v>0</v>
      </c>
    </row>
    <row r="49" spans="1:6" ht="26.5" customHeight="1" outlineLevel="1">
      <c r="A49" s="30" t="s">
        <v>94</v>
      </c>
      <c r="B49" s="30" t="s">
        <v>95</v>
      </c>
      <c r="C49" s="46">
        <f>IFERROR('LCR-3'!D71+'LCR-3'!D86+'LCR-3'!D89-'LCR-4'!D19+'LCR-5'!C112-'LCR-5'!D112,0)</f>
        <v>0</v>
      </c>
      <c r="D49" s="60"/>
      <c r="E49" s="60"/>
    </row>
    <row r="50" spans="1:6">
      <c r="A50" s="23" t="s">
        <v>96</v>
      </c>
      <c r="B50" s="24" t="s">
        <v>97</v>
      </c>
      <c r="C50" s="59"/>
      <c r="D50" s="61"/>
      <c r="E50" s="38">
        <f>MAX(E45-15/85*(E23+E35),E45-15/60*E23,0)</f>
        <v>0</v>
      </c>
    </row>
    <row r="51" spans="1:6">
      <c r="A51" s="23" t="s">
        <v>98</v>
      </c>
      <c r="B51" s="24" t="s">
        <v>99</v>
      </c>
      <c r="C51" s="59"/>
      <c r="D51" s="61"/>
      <c r="E51" s="38">
        <f>MAX((E35+E45-E50)-2/3*E23,0)</f>
        <v>0</v>
      </c>
      <c r="F51" s="102"/>
    </row>
    <row r="52" spans="1:6">
      <c r="A52" s="23" t="s">
        <v>553</v>
      </c>
      <c r="B52" s="24" t="s">
        <v>11</v>
      </c>
      <c r="C52" s="59"/>
      <c r="D52" s="61"/>
      <c r="E52" s="38">
        <f>IFERROR(E8+E26+E39+E41-E50-E51,0)</f>
        <v>0</v>
      </c>
    </row>
    <row r="54" spans="1:6">
      <c r="E54" s="17"/>
    </row>
    <row r="55" spans="1:6">
      <c r="E55" s="18"/>
    </row>
    <row r="56" spans="1:6">
      <c r="E56" s="18"/>
    </row>
    <row r="57" spans="1:6">
      <c r="E57" s="18"/>
    </row>
  </sheetData>
  <sheetProtection algorithmName="SHA-512" hashValue="kE8WWQVus9D1tweyn1McO5rhfu51ME5ofD4H0xX2FwwcTWhuoeI9a++m9wmJnvTDIR42/9HXoCYk0MFgegFoiQ==" saltValue="rWiCeuAu12e74WSnML9p8A==" spinCount="100000" sheet="1" objects="1" scenarios="1" formatCells="0" formatColumns="0" formatRows="0"/>
  <mergeCells count="5">
    <mergeCell ref="A1:B1"/>
    <mergeCell ref="A2:C2"/>
    <mergeCell ref="A3:C3"/>
    <mergeCell ref="A4:C4"/>
    <mergeCell ref="A5:B5"/>
  </mergeCells>
  <pageMargins left="0.7" right="0.7" top="0.75" bottom="0.75" header="0.3" footer="0.3"/>
  <pageSetup scale="60" orientation="portrait" r:id="rId1"/>
  <ignoredErrors>
    <ignoredError sqref="C4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C83FC-4158-4B6B-A1E0-0B338D5048D3}">
  <sheetPr>
    <tabColor theme="9"/>
    <outlinePr summaryBelow="0"/>
    <pageSetUpPr fitToPage="1"/>
  </sheetPr>
  <dimension ref="A1:F148"/>
  <sheetViews>
    <sheetView showGridLines="0" zoomScale="85" zoomScaleNormal="85" workbookViewId="0">
      <selection sqref="A1:F148"/>
    </sheetView>
  </sheetViews>
  <sheetFormatPr defaultColWidth="8.81640625" defaultRowHeight="14.5" outlineLevelRow="1"/>
  <cols>
    <col min="1" max="1" width="19.81640625" style="2" customWidth="1"/>
    <col min="2" max="2" width="46" style="4" customWidth="1"/>
    <col min="3" max="4" width="20.81640625" style="2" customWidth="1"/>
    <col min="5" max="5" width="20.81640625" style="12" customWidth="1"/>
    <col min="6" max="6" width="20.81640625" style="11" customWidth="1"/>
    <col min="7" max="16384" width="8.81640625" style="2"/>
  </cols>
  <sheetData>
    <row r="1" spans="1:6" ht="18">
      <c r="A1" s="138" t="s">
        <v>100</v>
      </c>
      <c r="B1" s="138"/>
      <c r="C1" s="1"/>
      <c r="D1" s="1"/>
      <c r="E1" s="13"/>
      <c r="F1" s="10"/>
    </row>
    <row r="2" spans="1:6" ht="18">
      <c r="A2" s="139" t="s">
        <v>1</v>
      </c>
      <c r="B2" s="139"/>
      <c r="C2" s="139"/>
      <c r="D2" s="1"/>
      <c r="E2" s="13"/>
      <c r="F2" s="10"/>
    </row>
    <row r="3" spans="1:6" ht="18">
      <c r="A3" s="139" t="s">
        <v>2</v>
      </c>
      <c r="B3" s="139"/>
      <c r="C3" s="139"/>
      <c r="D3" s="1"/>
      <c r="E3" s="13"/>
      <c r="F3" s="10"/>
    </row>
    <row r="4" spans="1:6" ht="18">
      <c r="A4" s="139" t="s">
        <v>101</v>
      </c>
      <c r="B4" s="139"/>
      <c r="C4" s="139"/>
      <c r="D4" s="1"/>
      <c r="E4" s="13"/>
      <c r="F4" s="10"/>
    </row>
    <row r="5" spans="1:6" ht="18">
      <c r="A5" s="140" t="s">
        <v>4</v>
      </c>
      <c r="B5" s="140"/>
      <c r="C5" s="1"/>
      <c r="D5" s="1"/>
      <c r="E5" s="13"/>
      <c r="F5" s="10"/>
    </row>
    <row r="6" spans="1:6">
      <c r="A6" s="63" t="s">
        <v>5</v>
      </c>
      <c r="B6" s="63" t="s">
        <v>6</v>
      </c>
      <c r="C6" s="63" t="s">
        <v>102</v>
      </c>
      <c r="D6" s="68"/>
      <c r="E6" s="63" t="s">
        <v>8</v>
      </c>
      <c r="F6" s="63" t="s">
        <v>9</v>
      </c>
    </row>
    <row r="7" spans="1:6" customFormat="1">
      <c r="A7" s="24" t="s">
        <v>103</v>
      </c>
      <c r="B7" s="24" t="s">
        <v>104</v>
      </c>
      <c r="C7" s="124">
        <f>IFERROR(C8+C11+C16,0)</f>
        <v>0</v>
      </c>
      <c r="D7" s="59"/>
      <c r="E7" s="91"/>
      <c r="F7" s="38">
        <f>IFERROR(F8+F11+F16,0)</f>
        <v>0</v>
      </c>
    </row>
    <row r="8" spans="1:6" customFormat="1" ht="13.4" customHeight="1" outlineLevel="1">
      <c r="A8" s="29" t="s">
        <v>105</v>
      </c>
      <c r="B8" s="29" t="s">
        <v>106</v>
      </c>
      <c r="C8" s="39">
        <f>IFERROR(C9+C10,0)</f>
        <v>0</v>
      </c>
      <c r="D8" s="59"/>
      <c r="E8" s="91"/>
      <c r="F8" s="39">
        <f>IFERROR(F9+F10,0)</f>
        <v>0</v>
      </c>
    </row>
    <row r="9" spans="1:6" outlineLevel="1">
      <c r="A9" s="70" t="s">
        <v>107</v>
      </c>
      <c r="B9" s="71" t="s">
        <v>108</v>
      </c>
      <c r="C9" s="126"/>
      <c r="D9" s="104"/>
      <c r="E9" s="72">
        <v>0.05</v>
      </c>
      <c r="F9" s="105">
        <f>IFERROR(C9*E9,0)</f>
        <v>0</v>
      </c>
    </row>
    <row r="10" spans="1:6" ht="39" outlineLevel="1">
      <c r="A10" s="70" t="s">
        <v>109</v>
      </c>
      <c r="B10" s="71" t="s">
        <v>110</v>
      </c>
      <c r="C10" s="126"/>
      <c r="D10" s="104"/>
      <c r="E10" s="72">
        <v>0.05</v>
      </c>
      <c r="F10" s="105">
        <f>IFERROR(C10*E10,0)</f>
        <v>0</v>
      </c>
    </row>
    <row r="11" spans="1:6" s="5" customFormat="1" outlineLevel="1">
      <c r="A11" s="29" t="s">
        <v>111</v>
      </c>
      <c r="B11" s="29" t="s">
        <v>112</v>
      </c>
      <c r="C11" s="39">
        <f>IFERROR(C12+C13+C14+C15,0)</f>
        <v>0</v>
      </c>
      <c r="D11" s="59"/>
      <c r="E11" s="91"/>
      <c r="F11" s="39">
        <f>IFERROR(F12+F13+F14+F15,0)</f>
        <v>0</v>
      </c>
    </row>
    <row r="12" spans="1:6" ht="26" outlineLevel="1">
      <c r="A12" s="70" t="s">
        <v>113</v>
      </c>
      <c r="B12" s="71" t="s">
        <v>114</v>
      </c>
      <c r="C12" s="126"/>
      <c r="D12" s="104"/>
      <c r="E12" s="73">
        <v>0.1</v>
      </c>
      <c r="F12" s="105">
        <f>IFERROR(C12*E12,0)</f>
        <v>0</v>
      </c>
    </row>
    <row r="13" spans="1:6" outlineLevel="1">
      <c r="A13" s="70" t="s">
        <v>115</v>
      </c>
      <c r="B13" s="71" t="s">
        <v>116</v>
      </c>
      <c r="C13" s="126"/>
      <c r="D13" s="104"/>
      <c r="E13" s="73">
        <v>0.1</v>
      </c>
      <c r="F13" s="105">
        <f>IFERROR(C13*E13,0)</f>
        <v>0</v>
      </c>
    </row>
    <row r="14" spans="1:6" outlineLevel="1">
      <c r="A14" s="70" t="s">
        <v>117</v>
      </c>
      <c r="B14" s="127" t="s">
        <v>118</v>
      </c>
      <c r="C14" s="126"/>
      <c r="D14" s="104"/>
      <c r="E14" s="74">
        <v>0.1</v>
      </c>
      <c r="F14" s="105">
        <f>IFERROR(C14*E14,0)</f>
        <v>0</v>
      </c>
    </row>
    <row r="15" spans="1:6" ht="26" outlineLevel="1">
      <c r="A15" s="70" t="s">
        <v>119</v>
      </c>
      <c r="B15" s="127" t="s">
        <v>120</v>
      </c>
      <c r="C15" s="126"/>
      <c r="D15" s="104"/>
      <c r="E15" s="74">
        <v>0.1</v>
      </c>
      <c r="F15" s="105">
        <f>IFERROR(C15*E15,0)</f>
        <v>0</v>
      </c>
    </row>
    <row r="16" spans="1:6" ht="26" outlineLevel="1">
      <c r="A16" s="29" t="s">
        <v>121</v>
      </c>
      <c r="B16" s="55" t="s">
        <v>122</v>
      </c>
      <c r="C16" s="126"/>
      <c r="D16" s="131"/>
      <c r="E16" s="108">
        <v>0</v>
      </c>
      <c r="F16" s="39">
        <f>IFERROR(C16*E16,0)</f>
        <v>0</v>
      </c>
    </row>
    <row r="17" spans="1:6" customFormat="1">
      <c r="A17" s="24" t="s">
        <v>123</v>
      </c>
      <c r="B17" s="24" t="s">
        <v>124</v>
      </c>
      <c r="C17" s="38">
        <f>IFERROR(C18+C28+C41+C51+C53+C52,0)</f>
        <v>0</v>
      </c>
      <c r="D17" s="59"/>
      <c r="E17" s="91"/>
      <c r="F17" s="38">
        <f>IFERROR(F18+F28+F41+F51+F53+F52,0)</f>
        <v>0</v>
      </c>
    </row>
    <row r="18" spans="1:6" s="5" customFormat="1" ht="26" outlineLevel="1">
      <c r="A18" s="26" t="s">
        <v>125</v>
      </c>
      <c r="B18" s="26" t="s">
        <v>126</v>
      </c>
      <c r="C18" s="41">
        <f>IFERROR(C19+C22+C27,0)</f>
        <v>0</v>
      </c>
      <c r="D18" s="59"/>
      <c r="E18" s="91"/>
      <c r="F18" s="41">
        <f>IFERROR(F19+F22+F27,0)</f>
        <v>0</v>
      </c>
    </row>
    <row r="19" spans="1:6" s="5" customFormat="1" outlineLevel="1">
      <c r="A19" s="33" t="s">
        <v>127</v>
      </c>
      <c r="B19" s="33" t="s">
        <v>128</v>
      </c>
      <c r="C19" s="40">
        <f>IFERROR(C20+C21,0)</f>
        <v>0</v>
      </c>
      <c r="D19" s="59"/>
      <c r="E19" s="91"/>
      <c r="F19" s="40">
        <f>IFERROR(F20+F21,0)</f>
        <v>0</v>
      </c>
    </row>
    <row r="20" spans="1:6" outlineLevel="1">
      <c r="A20" s="70" t="s">
        <v>129</v>
      </c>
      <c r="B20" s="71" t="s">
        <v>108</v>
      </c>
      <c r="C20" s="126"/>
      <c r="D20" s="104"/>
      <c r="E20" s="72">
        <v>0.05</v>
      </c>
      <c r="F20" s="105">
        <f>IFERROR(C20*E20,0)</f>
        <v>0</v>
      </c>
    </row>
    <row r="21" spans="1:6" ht="39" outlineLevel="1">
      <c r="A21" s="70" t="s">
        <v>130</v>
      </c>
      <c r="B21" s="71" t="s">
        <v>110</v>
      </c>
      <c r="C21" s="126"/>
      <c r="D21" s="104"/>
      <c r="E21" s="72">
        <v>0.05</v>
      </c>
      <c r="F21" s="105">
        <f>IFERROR(C21*E21,0)</f>
        <v>0</v>
      </c>
    </row>
    <row r="22" spans="1:6" s="5" customFormat="1" ht="15" customHeight="1" outlineLevel="1">
      <c r="A22" s="33" t="s">
        <v>131</v>
      </c>
      <c r="B22" s="33" t="s">
        <v>132</v>
      </c>
      <c r="C22" s="40">
        <f>IFERROR(C23+C24+C25+C26,0)</f>
        <v>0</v>
      </c>
      <c r="D22" s="59"/>
      <c r="E22" s="91"/>
      <c r="F22" s="40">
        <f>IFERROR(F23+F24+F25+F26,0)</f>
        <v>0</v>
      </c>
    </row>
    <row r="23" spans="1:6" ht="26" outlineLevel="1">
      <c r="A23" s="70" t="s">
        <v>133</v>
      </c>
      <c r="B23" s="71" t="s">
        <v>114</v>
      </c>
      <c r="C23" s="126"/>
      <c r="D23" s="104"/>
      <c r="E23" s="72">
        <v>0.1</v>
      </c>
      <c r="F23" s="105">
        <f>IFERROR(C23*E23,0)</f>
        <v>0</v>
      </c>
    </row>
    <row r="24" spans="1:6" outlineLevel="1">
      <c r="A24" s="70" t="s">
        <v>134</v>
      </c>
      <c r="B24" s="71" t="s">
        <v>116</v>
      </c>
      <c r="C24" s="126"/>
      <c r="D24" s="104"/>
      <c r="E24" s="72">
        <v>0.1</v>
      </c>
      <c r="F24" s="105">
        <f>IFERROR(C24*E24,0)</f>
        <v>0</v>
      </c>
    </row>
    <row r="25" spans="1:6" ht="34.4" customHeight="1" outlineLevel="1">
      <c r="A25" s="70" t="s">
        <v>135</v>
      </c>
      <c r="B25" s="71" t="s">
        <v>118</v>
      </c>
      <c r="C25" s="126"/>
      <c r="D25" s="104"/>
      <c r="E25" s="72">
        <v>0.1</v>
      </c>
      <c r="F25" s="105">
        <f>IFERROR(C25*E25,0)</f>
        <v>0</v>
      </c>
    </row>
    <row r="26" spans="1:6" ht="26" outlineLevel="1">
      <c r="A26" s="70" t="s">
        <v>136</v>
      </c>
      <c r="B26" s="71" t="s">
        <v>120</v>
      </c>
      <c r="C26" s="126"/>
      <c r="D26" s="104"/>
      <c r="E26" s="72">
        <v>0.1</v>
      </c>
      <c r="F26" s="105">
        <f>IFERROR(C26*E26,0)</f>
        <v>0</v>
      </c>
    </row>
    <row r="27" spans="1:6" s="3" customFormat="1" ht="26" outlineLevel="1">
      <c r="A27" s="33" t="s">
        <v>137</v>
      </c>
      <c r="B27" s="128" t="s">
        <v>138</v>
      </c>
      <c r="C27" s="126"/>
      <c r="D27" s="131"/>
      <c r="E27" s="108">
        <v>0</v>
      </c>
      <c r="F27" s="40">
        <f>IFERROR(C27*E27,0)</f>
        <v>0</v>
      </c>
    </row>
    <row r="28" spans="1:6" customFormat="1" outlineLevel="1">
      <c r="A28" s="26" t="s">
        <v>139</v>
      </c>
      <c r="B28" s="26" t="s">
        <v>140</v>
      </c>
      <c r="C28" s="41">
        <f>IFERROR(C29+C32+C35+C38,0)</f>
        <v>0</v>
      </c>
      <c r="D28" s="59"/>
      <c r="E28" s="91"/>
      <c r="F28" s="41">
        <f>IFERROR(F29+F32+F35+F38,0)</f>
        <v>0</v>
      </c>
    </row>
    <row r="29" spans="1:6" s="5" customFormat="1" outlineLevel="1">
      <c r="A29" s="33" t="s">
        <v>141</v>
      </c>
      <c r="B29" s="33" t="s">
        <v>142</v>
      </c>
      <c r="C29" s="40">
        <f>IFERROR(C30+C31,0)</f>
        <v>0</v>
      </c>
      <c r="D29" s="59"/>
      <c r="E29" s="91"/>
      <c r="F29" s="40">
        <f>IFERROR(F30+F31,0)</f>
        <v>0</v>
      </c>
    </row>
    <row r="30" spans="1:6" outlineLevel="1">
      <c r="A30" s="31" t="s">
        <v>143</v>
      </c>
      <c r="B30" s="129" t="s">
        <v>144</v>
      </c>
      <c r="C30" s="126"/>
      <c r="D30" s="104"/>
      <c r="E30" s="75">
        <v>0.05</v>
      </c>
      <c r="F30" s="83">
        <f>IFERROR(C30*E30,0)</f>
        <v>0</v>
      </c>
    </row>
    <row r="31" spans="1:6" outlineLevel="1">
      <c r="A31" s="31" t="s">
        <v>145</v>
      </c>
      <c r="B31" s="129" t="s">
        <v>146</v>
      </c>
      <c r="C31" s="126"/>
      <c r="D31" s="104"/>
      <c r="E31" s="75">
        <v>0.25</v>
      </c>
      <c r="F31" s="83">
        <f>IFERROR(C31*E31,0)</f>
        <v>0</v>
      </c>
    </row>
    <row r="32" spans="1:6" s="5" customFormat="1" ht="26" outlineLevel="1">
      <c r="A32" s="33" t="s">
        <v>147</v>
      </c>
      <c r="B32" s="33" t="s">
        <v>148</v>
      </c>
      <c r="C32" s="40">
        <f>IFERROR(C33+C34,0)</f>
        <v>0</v>
      </c>
      <c r="D32" s="59"/>
      <c r="E32" s="91"/>
      <c r="F32" s="40">
        <f>IFERROR(F33+F34,0)</f>
        <v>0</v>
      </c>
    </row>
    <row r="33" spans="1:6" outlineLevel="1">
      <c r="A33" s="31" t="s">
        <v>149</v>
      </c>
      <c r="B33" s="129" t="s">
        <v>144</v>
      </c>
      <c r="C33" s="126"/>
      <c r="D33" s="104"/>
      <c r="E33" s="75">
        <v>0.05</v>
      </c>
      <c r="F33" s="83">
        <f>IFERROR(C33*E33,0)</f>
        <v>0</v>
      </c>
    </row>
    <row r="34" spans="1:6" outlineLevel="1">
      <c r="A34" s="31" t="s">
        <v>150</v>
      </c>
      <c r="B34" s="129" t="s">
        <v>146</v>
      </c>
      <c r="C34" s="126"/>
      <c r="D34" s="104"/>
      <c r="E34" s="75">
        <v>0.25</v>
      </c>
      <c r="F34" s="83">
        <f>IFERROR(C34*E34,0)</f>
        <v>0</v>
      </c>
    </row>
    <row r="35" spans="1:6" s="5" customFormat="1" outlineLevel="1">
      <c r="A35" s="33" t="s">
        <v>151</v>
      </c>
      <c r="B35" s="33" t="s">
        <v>152</v>
      </c>
      <c r="C35" s="40">
        <f>IFERROR(C36+C37,0)</f>
        <v>0</v>
      </c>
      <c r="D35" s="59"/>
      <c r="E35" s="91"/>
      <c r="F35" s="40">
        <f>IFERROR(F36+F37,0)</f>
        <v>0</v>
      </c>
    </row>
    <row r="36" spans="1:6" outlineLevel="1">
      <c r="A36" s="31" t="s">
        <v>153</v>
      </c>
      <c r="B36" s="129" t="s">
        <v>144</v>
      </c>
      <c r="C36" s="126"/>
      <c r="D36" s="104"/>
      <c r="E36" s="75">
        <v>0.05</v>
      </c>
      <c r="F36" s="83">
        <f>IFERROR(C36*E36,0)</f>
        <v>0</v>
      </c>
    </row>
    <row r="37" spans="1:6" ht="17.5" customHeight="1" outlineLevel="1">
      <c r="A37" s="31" t="s">
        <v>154</v>
      </c>
      <c r="B37" s="129" t="s">
        <v>146</v>
      </c>
      <c r="C37" s="126"/>
      <c r="D37" s="104"/>
      <c r="E37" s="75">
        <v>0.25</v>
      </c>
      <c r="F37" s="83">
        <f>IFERROR(C37*E37,0)</f>
        <v>0</v>
      </c>
    </row>
    <row r="38" spans="1:6" s="5" customFormat="1" ht="26" outlineLevel="1">
      <c r="A38" s="33" t="s">
        <v>155</v>
      </c>
      <c r="B38" s="33" t="s">
        <v>156</v>
      </c>
      <c r="C38" s="40">
        <f>IFERROR(C39+C40,0)</f>
        <v>0</v>
      </c>
      <c r="D38" s="59"/>
      <c r="E38" s="91"/>
      <c r="F38" s="40">
        <f>IFERROR(F39+F40,0)</f>
        <v>0</v>
      </c>
    </row>
    <row r="39" spans="1:6" outlineLevel="1">
      <c r="A39" s="31" t="s">
        <v>157</v>
      </c>
      <c r="B39" s="129" t="s">
        <v>144</v>
      </c>
      <c r="C39" s="126"/>
      <c r="D39" s="104"/>
      <c r="E39" s="75">
        <v>0.05</v>
      </c>
      <c r="F39" s="83">
        <f>IFERROR(C39*E39,0)</f>
        <v>0</v>
      </c>
    </row>
    <row r="40" spans="1:6" outlineLevel="1">
      <c r="A40" s="31" t="s">
        <v>158</v>
      </c>
      <c r="B40" s="129" t="s">
        <v>146</v>
      </c>
      <c r="C40" s="126"/>
      <c r="D40" s="104"/>
      <c r="E40" s="75">
        <v>0.25</v>
      </c>
      <c r="F40" s="83">
        <f>IFERROR(C40*E40,0)</f>
        <v>0</v>
      </c>
    </row>
    <row r="41" spans="1:6" s="5" customFormat="1" outlineLevel="1">
      <c r="A41" s="26" t="s">
        <v>159</v>
      </c>
      <c r="B41" s="26" t="s">
        <v>160</v>
      </c>
      <c r="C41" s="41">
        <f>IFERROR(C42+C45+C48+C49+C50,0)</f>
        <v>0</v>
      </c>
      <c r="D41" s="59"/>
      <c r="E41" s="91"/>
      <c r="F41" s="41">
        <f>IFERROR(F42+F45+F48+F49+F50,0)</f>
        <v>0</v>
      </c>
    </row>
    <row r="42" spans="1:6" s="5" customFormat="1" outlineLevel="1">
      <c r="A42" s="33" t="s">
        <v>161</v>
      </c>
      <c r="B42" s="33" t="s">
        <v>162</v>
      </c>
      <c r="C42" s="40">
        <f>IFERROR(C43+C44,0)</f>
        <v>0</v>
      </c>
      <c r="D42" s="59"/>
      <c r="E42" s="91"/>
      <c r="F42" s="40">
        <f>IFERROR(F43+F44,0)</f>
        <v>0</v>
      </c>
    </row>
    <row r="43" spans="1:6" outlineLevel="1">
      <c r="A43" s="31" t="s">
        <v>163</v>
      </c>
      <c r="B43" s="129" t="s">
        <v>144</v>
      </c>
      <c r="C43" s="126"/>
      <c r="D43" s="104"/>
      <c r="E43" s="75">
        <v>0.2</v>
      </c>
      <c r="F43" s="83">
        <f>IFERROR(C43*E43,0)</f>
        <v>0</v>
      </c>
    </row>
    <row r="44" spans="1:6" outlineLevel="1">
      <c r="A44" s="31" t="s">
        <v>164</v>
      </c>
      <c r="B44" s="129" t="s">
        <v>146</v>
      </c>
      <c r="C44" s="126"/>
      <c r="D44" s="104"/>
      <c r="E44" s="75">
        <v>0.4</v>
      </c>
      <c r="F44" s="83">
        <f>IFERROR(C44*E44,0)</f>
        <v>0</v>
      </c>
    </row>
    <row r="45" spans="1:6" s="5" customFormat="1" ht="26" outlineLevel="1">
      <c r="A45" s="33" t="s">
        <v>165</v>
      </c>
      <c r="B45" s="33" t="s">
        <v>166</v>
      </c>
      <c r="C45" s="40">
        <f>IFERROR(C46+C47,0)</f>
        <v>0</v>
      </c>
      <c r="D45" s="59"/>
      <c r="E45" s="91"/>
      <c r="F45" s="40">
        <f>IFERROR(F46+F47,0)</f>
        <v>0</v>
      </c>
    </row>
    <row r="46" spans="1:6" outlineLevel="1">
      <c r="A46" s="31" t="s">
        <v>167</v>
      </c>
      <c r="B46" s="129" t="s">
        <v>144</v>
      </c>
      <c r="C46" s="126"/>
      <c r="D46" s="104"/>
      <c r="E46" s="75">
        <v>0.2</v>
      </c>
      <c r="F46" s="83">
        <f t="shared" ref="F46:F52" si="0">IFERROR(C46*E46,0)</f>
        <v>0</v>
      </c>
    </row>
    <row r="47" spans="1:6" outlineLevel="1">
      <c r="A47" s="31" t="s">
        <v>168</v>
      </c>
      <c r="B47" s="129" t="s">
        <v>146</v>
      </c>
      <c r="C47" s="126"/>
      <c r="D47" s="104"/>
      <c r="E47" s="75">
        <v>0.4</v>
      </c>
      <c r="F47" s="83">
        <f t="shared" si="0"/>
        <v>0</v>
      </c>
    </row>
    <row r="48" spans="1:6" s="3" customFormat="1" ht="26" outlineLevel="1">
      <c r="A48" s="33" t="s">
        <v>169</v>
      </c>
      <c r="B48" s="128" t="s">
        <v>170</v>
      </c>
      <c r="C48" s="126"/>
      <c r="D48" s="131"/>
      <c r="E48" s="109">
        <v>0.25</v>
      </c>
      <c r="F48" s="40">
        <f t="shared" si="0"/>
        <v>0</v>
      </c>
    </row>
    <row r="49" spans="1:6" s="3" customFormat="1" ht="26" outlineLevel="1">
      <c r="A49" s="33" t="s">
        <v>171</v>
      </c>
      <c r="B49" s="128" t="s">
        <v>172</v>
      </c>
      <c r="C49" s="126"/>
      <c r="D49" s="131"/>
      <c r="E49" s="109">
        <v>1</v>
      </c>
      <c r="F49" s="40">
        <f t="shared" si="0"/>
        <v>0</v>
      </c>
    </row>
    <row r="50" spans="1:6" s="3" customFormat="1" ht="39" outlineLevel="1">
      <c r="A50" s="33" t="s">
        <v>173</v>
      </c>
      <c r="B50" s="128" t="s">
        <v>174</v>
      </c>
      <c r="C50" s="126"/>
      <c r="D50" s="131"/>
      <c r="E50" s="109">
        <v>1</v>
      </c>
      <c r="F50" s="40">
        <f t="shared" si="0"/>
        <v>0</v>
      </c>
    </row>
    <row r="51" spans="1:6" outlineLevel="1">
      <c r="A51" s="26" t="s">
        <v>175</v>
      </c>
      <c r="B51" s="130" t="s">
        <v>176</v>
      </c>
      <c r="C51" s="126"/>
      <c r="D51" s="131"/>
      <c r="E51" s="110">
        <v>1</v>
      </c>
      <c r="F51" s="41">
        <f t="shared" si="0"/>
        <v>0</v>
      </c>
    </row>
    <row r="52" spans="1:6" ht="26" outlineLevel="1">
      <c r="A52" s="26" t="s">
        <v>177</v>
      </c>
      <c r="B52" s="130" t="s">
        <v>178</v>
      </c>
      <c r="C52" s="126"/>
      <c r="D52" s="131"/>
      <c r="E52" s="110">
        <v>1</v>
      </c>
      <c r="F52" s="41">
        <f t="shared" si="0"/>
        <v>0</v>
      </c>
    </row>
    <row r="53" spans="1:6" customFormat="1" ht="26" outlineLevel="1">
      <c r="A53" s="26" t="s">
        <v>179</v>
      </c>
      <c r="B53" s="26" t="s">
        <v>180</v>
      </c>
      <c r="C53" s="41">
        <f>IFERROR(C54+C55+C56+C57,0)</f>
        <v>0</v>
      </c>
      <c r="D53" s="59"/>
      <c r="E53" s="91"/>
      <c r="F53" s="41">
        <f>IFERROR(F54+F55+F56+F57,0)</f>
        <v>0</v>
      </c>
    </row>
    <row r="54" spans="1:6" outlineLevel="1">
      <c r="A54" s="33" t="s">
        <v>181</v>
      </c>
      <c r="B54" s="128" t="s">
        <v>142</v>
      </c>
      <c r="C54" s="126"/>
      <c r="D54" s="131"/>
      <c r="E54" s="108">
        <v>0</v>
      </c>
      <c r="F54" s="40">
        <f>IFERROR(C54*E54,0)</f>
        <v>0</v>
      </c>
    </row>
    <row r="55" spans="1:6" ht="26" outlineLevel="1">
      <c r="A55" s="33" t="s">
        <v>182</v>
      </c>
      <c r="B55" s="128" t="s">
        <v>183</v>
      </c>
      <c r="C55" s="126"/>
      <c r="D55" s="131"/>
      <c r="E55" s="108">
        <v>0</v>
      </c>
      <c r="F55" s="40">
        <f>IFERROR(C55*E55,0)</f>
        <v>0</v>
      </c>
    </row>
    <row r="56" spans="1:6" outlineLevel="1">
      <c r="A56" s="33" t="s">
        <v>184</v>
      </c>
      <c r="B56" s="128" t="s">
        <v>185</v>
      </c>
      <c r="C56" s="126"/>
      <c r="D56" s="131"/>
      <c r="E56" s="108">
        <v>0</v>
      </c>
      <c r="F56" s="40">
        <f>IFERROR(C56*E56,0)</f>
        <v>0</v>
      </c>
    </row>
    <row r="57" spans="1:6" ht="26" outlineLevel="1">
      <c r="A57" s="33" t="s">
        <v>186</v>
      </c>
      <c r="B57" s="128" t="s">
        <v>156</v>
      </c>
      <c r="C57" s="126"/>
      <c r="D57" s="131"/>
      <c r="E57" s="108">
        <v>0</v>
      </c>
      <c r="F57" s="40">
        <f>IFERROR(C57*E57,0)</f>
        <v>0</v>
      </c>
    </row>
    <row r="58" spans="1:6" ht="26" outlineLevel="1">
      <c r="A58" s="63" t="s">
        <v>5</v>
      </c>
      <c r="B58" s="63" t="s">
        <v>6</v>
      </c>
      <c r="C58" s="76" t="s">
        <v>187</v>
      </c>
      <c r="D58" s="76" t="s">
        <v>188</v>
      </c>
      <c r="E58" s="77" t="s">
        <v>8</v>
      </c>
      <c r="F58" s="94" t="s">
        <v>9</v>
      </c>
    </row>
    <row r="59" spans="1:6" s="5" customFormat="1">
      <c r="A59" s="24" t="s">
        <v>189</v>
      </c>
      <c r="B59" s="24" t="s">
        <v>190</v>
      </c>
      <c r="C59" s="38">
        <f>IFERROR(C60+C74,0)</f>
        <v>0</v>
      </c>
      <c r="D59" s="38">
        <f>D60+D74</f>
        <v>0</v>
      </c>
      <c r="E59" s="91"/>
      <c r="F59" s="38">
        <f>IFERROR(F60+F74,0)</f>
        <v>0</v>
      </c>
    </row>
    <row r="60" spans="1:6" customFormat="1" ht="26" outlineLevel="1">
      <c r="A60" s="26" t="s">
        <v>191</v>
      </c>
      <c r="B60" s="26" t="s">
        <v>192</v>
      </c>
      <c r="C60" s="41">
        <f>IFERROR(C61+C64+C67+C70+C73,0)</f>
        <v>0</v>
      </c>
      <c r="D60" s="41">
        <f>D61+D64+D67+D70+D73</f>
        <v>0</v>
      </c>
      <c r="E60" s="91"/>
      <c r="F60" s="41">
        <f>IFERROR(F61+F64+F67+F70+F73,0)</f>
        <v>0</v>
      </c>
    </row>
    <row r="61" spans="1:6" outlineLevel="1">
      <c r="A61" s="33" t="s">
        <v>193</v>
      </c>
      <c r="B61" s="33" t="s">
        <v>194</v>
      </c>
      <c r="C61" s="126"/>
      <c r="D61" s="126"/>
      <c r="E61" s="108">
        <v>0</v>
      </c>
      <c r="F61" s="40">
        <f>IFERROR(C61*E61,0)</f>
        <v>0</v>
      </c>
    </row>
    <row r="62" spans="1:6" ht="26" outlineLevel="1">
      <c r="A62" s="34" t="s">
        <v>195</v>
      </c>
      <c r="B62" s="34" t="s">
        <v>196</v>
      </c>
      <c r="C62" s="126"/>
      <c r="D62" s="126"/>
      <c r="E62" s="69"/>
      <c r="F62" s="81"/>
    </row>
    <row r="63" spans="1:6" outlineLevel="1">
      <c r="A63" s="34"/>
      <c r="B63" s="47" t="str">
        <f>CONCATENATE("Check: row ", ROW(B62), " ≤ row ", ROW(C61),)</f>
        <v>Check: row 62 ≤ row 61</v>
      </c>
      <c r="C63" s="78" t="str">
        <f>IF((C62&lt;=C61),"Pass","Fail")</f>
        <v>Pass</v>
      </c>
      <c r="D63" s="78" t="str">
        <f>IF((D62&lt;=D61),"Pass","Fail")</f>
        <v>Pass</v>
      </c>
      <c r="E63" s="69"/>
      <c r="F63" s="81"/>
    </row>
    <row r="64" spans="1:6" outlineLevel="1">
      <c r="A64" s="33" t="s">
        <v>197</v>
      </c>
      <c r="B64" s="33" t="s">
        <v>198</v>
      </c>
      <c r="C64" s="126"/>
      <c r="D64" s="126"/>
      <c r="E64" s="108">
        <v>0</v>
      </c>
      <c r="F64" s="40">
        <f>IFERROR(C64*E64,0)</f>
        <v>0</v>
      </c>
    </row>
    <row r="65" spans="1:6" ht="31.75" customHeight="1" outlineLevel="1">
      <c r="A65" s="34" t="s">
        <v>199</v>
      </c>
      <c r="B65" s="34" t="s">
        <v>196</v>
      </c>
      <c r="C65" s="126"/>
      <c r="D65" s="126"/>
      <c r="E65" s="69"/>
      <c r="F65" s="81"/>
    </row>
    <row r="66" spans="1:6" ht="31.75" customHeight="1" outlineLevel="1">
      <c r="A66" s="34"/>
      <c r="B66" s="47" t="str">
        <f>CONCATENATE("Check: row ", ROW(B65), " ≤ row ", ROW(C64),)</f>
        <v>Check: row 65 ≤ row 64</v>
      </c>
      <c r="C66" s="78" t="str">
        <f>IF((C65&lt;=C64),"Pass","Fail")</f>
        <v>Pass</v>
      </c>
      <c r="D66" s="78" t="str">
        <f>IF((D65&lt;=D64),"Pass","Fail")</f>
        <v>Pass</v>
      </c>
      <c r="E66" s="69"/>
      <c r="F66" s="81"/>
    </row>
    <row r="67" spans="1:6" customFormat="1" outlineLevel="1">
      <c r="A67" s="33" t="s">
        <v>200</v>
      </c>
      <c r="B67" s="33" t="s">
        <v>201</v>
      </c>
      <c r="C67" s="126"/>
      <c r="D67" s="126"/>
      <c r="E67" s="108">
        <v>0</v>
      </c>
      <c r="F67" s="40">
        <f>IFERROR(C67*E67,0)</f>
        <v>0</v>
      </c>
    </row>
    <row r="68" spans="1:6" customFormat="1" ht="26" outlineLevel="1">
      <c r="A68" s="34" t="s">
        <v>202</v>
      </c>
      <c r="B68" s="34" t="s">
        <v>196</v>
      </c>
      <c r="C68" s="126"/>
      <c r="D68" s="126"/>
      <c r="E68" s="69"/>
      <c r="F68" s="81"/>
    </row>
    <row r="69" spans="1:6" customFormat="1" outlineLevel="1">
      <c r="A69" s="34"/>
      <c r="B69" s="47" t="str">
        <f>CONCATENATE("Check: row ", ROW(B68), " ≤ row ", ROW(C67),)</f>
        <v>Check: row 68 ≤ row 67</v>
      </c>
      <c r="C69" s="78" t="str">
        <f>IF((C68&lt;=C67),"Pass","Fail")</f>
        <v>Pass</v>
      </c>
      <c r="D69" s="78" t="str">
        <f>IF((D68&lt;=D67),"Pass","Fail")</f>
        <v>Pass</v>
      </c>
      <c r="E69" s="69"/>
      <c r="F69" s="81"/>
    </row>
    <row r="70" spans="1:6" customFormat="1" outlineLevel="1">
      <c r="A70" s="33" t="s">
        <v>203</v>
      </c>
      <c r="B70" s="33" t="s">
        <v>204</v>
      </c>
      <c r="C70" s="137"/>
      <c r="D70" s="137"/>
      <c r="E70" s="108">
        <v>0</v>
      </c>
      <c r="F70" s="40">
        <f>IFERROR(C70*E70,0)</f>
        <v>0</v>
      </c>
    </row>
    <row r="71" spans="1:6" customFormat="1" ht="26" outlineLevel="1">
      <c r="A71" s="34" t="s">
        <v>205</v>
      </c>
      <c r="B71" s="34" t="s">
        <v>196</v>
      </c>
      <c r="C71" s="137"/>
      <c r="D71" s="137"/>
      <c r="E71" s="69"/>
      <c r="F71" s="81"/>
    </row>
    <row r="72" spans="1:6" customFormat="1" outlineLevel="1">
      <c r="A72" s="34"/>
      <c r="B72" s="47" t="str">
        <f>CONCATENATE("Check: row ", ROW(B71), " ≤ row ", ROW(C70),)</f>
        <v>Check: row 71 ≤ row 70</v>
      </c>
      <c r="C72" s="78" t="str">
        <f>IF((C71&lt;=C70),"Pass","Fail")</f>
        <v>Pass</v>
      </c>
      <c r="D72" s="78" t="str">
        <f>IF((D71&lt;=D70),"Pass","Fail")</f>
        <v>Pass</v>
      </c>
      <c r="E72" s="69"/>
      <c r="F72" s="81"/>
    </row>
    <row r="73" spans="1:6" customFormat="1" outlineLevel="1">
      <c r="A73" s="33" t="s">
        <v>206</v>
      </c>
      <c r="B73" s="33" t="s">
        <v>207</v>
      </c>
      <c r="C73" s="126"/>
      <c r="D73" s="126"/>
      <c r="E73" s="108">
        <v>0</v>
      </c>
      <c r="F73" s="40">
        <f>IFERROR(C73*E73,0)</f>
        <v>0</v>
      </c>
    </row>
    <row r="74" spans="1:6" s="5" customFormat="1" ht="27.5" outlineLevel="1">
      <c r="A74" s="26" t="s">
        <v>208</v>
      </c>
      <c r="B74" s="26" t="s">
        <v>209</v>
      </c>
      <c r="C74" s="41">
        <f>IFERROR(C75+C78+C81+C84+C91,0)</f>
        <v>0</v>
      </c>
      <c r="D74" s="41">
        <f>D75+D78+D81+D84+D91</f>
        <v>0</v>
      </c>
      <c r="E74" s="91"/>
      <c r="F74" s="41">
        <f>IFERROR(F75+F78+F81+F84+F91,0)</f>
        <v>0</v>
      </c>
    </row>
    <row r="75" spans="1:6" outlineLevel="1">
      <c r="A75" s="33" t="s">
        <v>210</v>
      </c>
      <c r="B75" s="33" t="s">
        <v>194</v>
      </c>
      <c r="C75" s="126"/>
      <c r="D75" s="126"/>
      <c r="E75" s="108">
        <v>0</v>
      </c>
      <c r="F75" s="40">
        <f>IFERROR(C75*E75,0)</f>
        <v>0</v>
      </c>
    </row>
    <row r="76" spans="1:6" ht="26" outlineLevel="1">
      <c r="A76" s="34" t="s">
        <v>211</v>
      </c>
      <c r="B76" s="34" t="s">
        <v>196</v>
      </c>
      <c r="C76" s="126"/>
      <c r="D76" s="126"/>
      <c r="E76" s="69"/>
      <c r="F76" s="81"/>
    </row>
    <row r="77" spans="1:6" outlineLevel="1">
      <c r="A77" s="34"/>
      <c r="B77" s="47" t="str">
        <f>CONCATENATE("Check: row ", ROW(B76), " ≤ row ", ROW(C75),)</f>
        <v>Check: row 76 ≤ row 75</v>
      </c>
      <c r="C77" s="78" t="str">
        <f>IF((C76&lt;=C75),"Pass","Fail")</f>
        <v>Pass</v>
      </c>
      <c r="D77" s="78" t="str">
        <f>IF((D76&lt;=D75),"Pass","Fail")</f>
        <v>Pass</v>
      </c>
      <c r="E77" s="69"/>
      <c r="F77" s="81"/>
    </row>
    <row r="78" spans="1:6" outlineLevel="1">
      <c r="A78" s="33" t="s">
        <v>212</v>
      </c>
      <c r="B78" s="33" t="s">
        <v>198</v>
      </c>
      <c r="C78" s="126"/>
      <c r="D78" s="126"/>
      <c r="E78" s="108">
        <v>0.15</v>
      </c>
      <c r="F78" s="40">
        <f>IFERROR(C78*E78,0)</f>
        <v>0</v>
      </c>
    </row>
    <row r="79" spans="1:6" ht="31.75" customHeight="1" outlineLevel="1">
      <c r="A79" s="34" t="s">
        <v>213</v>
      </c>
      <c r="B79" s="34" t="s">
        <v>196</v>
      </c>
      <c r="C79" s="126"/>
      <c r="D79" s="126"/>
      <c r="E79" s="69"/>
      <c r="F79" s="81"/>
    </row>
    <row r="80" spans="1:6" ht="31.75" customHeight="1" outlineLevel="1">
      <c r="A80" s="34"/>
      <c r="B80" s="47" t="str">
        <f>CONCATENATE("Check: row ", ROW(B79), " ≤ row ", ROW(C78),)</f>
        <v>Check: row 79 ≤ row 78</v>
      </c>
      <c r="C80" s="78" t="str">
        <f>IF((C79&lt;=C78),"Pass","Fail")</f>
        <v>Pass</v>
      </c>
      <c r="D80" s="78" t="str">
        <f>IF((D79&lt;=D78),"Pass","Fail")</f>
        <v>Pass</v>
      </c>
      <c r="E80" s="69"/>
      <c r="F80" s="81"/>
    </row>
    <row r="81" spans="1:6" customFormat="1" outlineLevel="1">
      <c r="A81" s="33" t="s">
        <v>214</v>
      </c>
      <c r="B81" s="33" t="s">
        <v>201</v>
      </c>
      <c r="C81" s="126"/>
      <c r="D81" s="126"/>
      <c r="E81" s="108">
        <v>0.25</v>
      </c>
      <c r="F81" s="40">
        <f>IFERROR(C81*E81,0)</f>
        <v>0</v>
      </c>
    </row>
    <row r="82" spans="1:6" customFormat="1" ht="26" outlineLevel="1">
      <c r="A82" s="34" t="s">
        <v>215</v>
      </c>
      <c r="B82" s="34" t="s">
        <v>196</v>
      </c>
      <c r="C82" s="126"/>
      <c r="D82" s="126"/>
      <c r="E82" s="69"/>
      <c r="F82" s="81"/>
    </row>
    <row r="83" spans="1:6" customFormat="1" outlineLevel="1">
      <c r="A83" s="34"/>
      <c r="B83" s="47" t="str">
        <f>CONCATENATE("Check: row ", ROW(B82), " ≤ row ", ROW(C81),)</f>
        <v>Check: row 82 ≤ row 81</v>
      </c>
      <c r="C83" s="78" t="str">
        <f>IF((C82&lt;=C81),"Pass","Fail")</f>
        <v>Pass</v>
      </c>
      <c r="D83" s="78" t="str">
        <f>IF((D82&lt;=D81),"Pass","Fail")</f>
        <v>Pass</v>
      </c>
      <c r="E83" s="69"/>
      <c r="F83" s="81"/>
    </row>
    <row r="84" spans="1:6" customFormat="1" outlineLevel="1">
      <c r="A84" s="33" t="s">
        <v>216</v>
      </c>
      <c r="B84" s="33" t="s">
        <v>217</v>
      </c>
      <c r="C84" s="40">
        <f>IFERROR(C85+C88,0)</f>
        <v>0</v>
      </c>
      <c r="D84" s="40">
        <f>D85+D88</f>
        <v>0</v>
      </c>
      <c r="E84" s="91"/>
      <c r="F84" s="40">
        <f>IFERROR(F85+F88,0)</f>
        <v>0</v>
      </c>
    </row>
    <row r="85" spans="1:6" customFormat="1" ht="26" outlineLevel="1">
      <c r="A85" s="111" t="s">
        <v>218</v>
      </c>
      <c r="B85" s="111" t="s">
        <v>219</v>
      </c>
      <c r="C85" s="126"/>
      <c r="D85" s="126"/>
      <c r="E85" s="112">
        <v>0.25</v>
      </c>
      <c r="F85" s="101">
        <f>IFERROR(C85*E85,0)</f>
        <v>0</v>
      </c>
    </row>
    <row r="86" spans="1:6" customFormat="1" ht="26" outlineLevel="1">
      <c r="A86" s="34" t="s">
        <v>220</v>
      </c>
      <c r="B86" s="34" t="s">
        <v>196</v>
      </c>
      <c r="C86" s="126"/>
      <c r="D86" s="126"/>
      <c r="E86" s="69"/>
      <c r="F86" s="81"/>
    </row>
    <row r="87" spans="1:6" customFormat="1" outlineLevel="1">
      <c r="A87" s="34"/>
      <c r="B87" s="47" t="str">
        <f>CONCATENATE("Check: row ", ROW(B86), " ≤ row ", ROW(C85),)</f>
        <v>Check: row 86 ≤ row 85</v>
      </c>
      <c r="C87" s="78" t="str">
        <f>IF((C86&lt;=C85),"Pass","Fail")</f>
        <v>Pass</v>
      </c>
      <c r="D87" s="78" t="str">
        <f>IF((D86&lt;=D85),"Pass","Fail")</f>
        <v>Pass</v>
      </c>
      <c r="E87" s="69"/>
      <c r="F87" s="81"/>
    </row>
    <row r="88" spans="1:6" customFormat="1" ht="26" outlineLevel="1">
      <c r="A88" s="111" t="s">
        <v>221</v>
      </c>
      <c r="B88" s="111" t="s">
        <v>222</v>
      </c>
      <c r="C88" s="126"/>
      <c r="D88" s="126"/>
      <c r="E88" s="112">
        <v>0.5</v>
      </c>
      <c r="F88" s="101">
        <f>IFERROR(C88*E88,0)</f>
        <v>0</v>
      </c>
    </row>
    <row r="89" spans="1:6" customFormat="1" ht="26" outlineLevel="1">
      <c r="A89" s="34" t="s">
        <v>223</v>
      </c>
      <c r="B89" s="34" t="s">
        <v>196</v>
      </c>
      <c r="C89" s="126"/>
      <c r="D89" s="126"/>
      <c r="E89" s="69"/>
      <c r="F89" s="81"/>
    </row>
    <row r="90" spans="1:6" customFormat="1" outlineLevel="1">
      <c r="A90" s="34"/>
      <c r="B90" s="47" t="str">
        <f>CONCATENATE("Check: row ", ROW(B89), " ≤ row ", ROW(C88),)</f>
        <v>Check: row 89 ≤ row 88</v>
      </c>
      <c r="C90" s="78" t="str">
        <f>IF((C89&lt;=C88),"Pass","Fail")</f>
        <v>Pass</v>
      </c>
      <c r="D90" s="78" t="str">
        <f>IF((D89&lt;=D88),"Pass","Fail")</f>
        <v>Pass</v>
      </c>
      <c r="E90" s="69"/>
      <c r="F90" s="81"/>
    </row>
    <row r="91" spans="1:6" customFormat="1" outlineLevel="1">
      <c r="A91" s="33" t="s">
        <v>224</v>
      </c>
      <c r="B91" s="33" t="s">
        <v>207</v>
      </c>
      <c r="C91" s="40">
        <f>IFERROR(C92+C93,0)</f>
        <v>0</v>
      </c>
      <c r="D91" s="40">
        <f>D92+D93</f>
        <v>0</v>
      </c>
      <c r="E91" s="91"/>
      <c r="F91" s="40">
        <f>IFERROR(F92+F93,0)</f>
        <v>0</v>
      </c>
    </row>
    <row r="92" spans="1:6" customFormat="1" ht="26" outlineLevel="1">
      <c r="A92" s="34" t="s">
        <v>225</v>
      </c>
      <c r="B92" s="34" t="s">
        <v>226</v>
      </c>
      <c r="C92" s="126"/>
      <c r="D92" s="126"/>
      <c r="E92" s="79">
        <v>0.25</v>
      </c>
      <c r="F92" s="106">
        <f>IFERROR(C92*E92,0)</f>
        <v>0</v>
      </c>
    </row>
    <row r="93" spans="1:6" customFormat="1" ht="26" outlineLevel="1">
      <c r="A93" s="34" t="s">
        <v>227</v>
      </c>
      <c r="B93" s="34" t="s">
        <v>228</v>
      </c>
      <c r="C93" s="126"/>
      <c r="D93" s="126"/>
      <c r="E93" s="79">
        <v>1</v>
      </c>
      <c r="F93" s="106">
        <f>IFERROR(C93*E93,0)</f>
        <v>0</v>
      </c>
    </row>
    <row r="94" spans="1:6" s="5" customFormat="1">
      <c r="A94" s="24" t="s">
        <v>229</v>
      </c>
      <c r="B94" s="24" t="s">
        <v>230</v>
      </c>
      <c r="C94" s="124">
        <f>IFERROR(C95+C96+C97+C100+C101+C102+C103+C104+C105+C109+C110+C118+C127+C134,0)</f>
        <v>0</v>
      </c>
      <c r="D94" s="38">
        <f>D95+D96+D97+D100+D101+D102+D103+D104+D105+D109+D110+D118+D127+D134</f>
        <v>0</v>
      </c>
      <c r="E94" s="91"/>
      <c r="F94" s="38">
        <f>IFERROR(F95+F96+F97+F100+F101+F102+F103+F104+F105+F109+F110+F118+F127+F134,0)</f>
        <v>0</v>
      </c>
    </row>
    <row r="95" spans="1:6" s="3" customFormat="1" outlineLevel="1">
      <c r="A95" s="26" t="s">
        <v>231</v>
      </c>
      <c r="B95" s="26" t="s">
        <v>232</v>
      </c>
      <c r="C95" s="126"/>
      <c r="D95" s="91"/>
      <c r="E95" s="113">
        <v>1</v>
      </c>
      <c r="F95" s="41">
        <f>IFERROR(C95*E95,0)</f>
        <v>0</v>
      </c>
    </row>
    <row r="96" spans="1:6" s="3" customFormat="1" ht="39" outlineLevel="1">
      <c r="A96" s="26" t="s">
        <v>233</v>
      </c>
      <c r="B96" s="26" t="s">
        <v>234</v>
      </c>
      <c r="C96" s="126"/>
      <c r="D96" s="91"/>
      <c r="E96" s="113">
        <v>1</v>
      </c>
      <c r="F96" s="41">
        <f>IFERROR(C96*E96,0)</f>
        <v>0</v>
      </c>
    </row>
    <row r="97" spans="1:6" s="5" customFormat="1" ht="39" outlineLevel="1">
      <c r="A97" s="26" t="s">
        <v>235</v>
      </c>
      <c r="B97" s="26" t="s">
        <v>236</v>
      </c>
      <c r="C97" s="132">
        <f>IFERROR(C98+C99,0)</f>
        <v>0</v>
      </c>
      <c r="D97" s="91"/>
      <c r="E97" s="91"/>
      <c r="F97" s="41">
        <f>IFERROR(F98+F99,0)</f>
        <v>0</v>
      </c>
    </row>
    <row r="98" spans="1:6" outlineLevel="1">
      <c r="A98" s="70" t="s">
        <v>237</v>
      </c>
      <c r="B98" s="70" t="s">
        <v>238</v>
      </c>
      <c r="C98" s="126"/>
      <c r="D98" s="122"/>
      <c r="E98" s="72">
        <v>0</v>
      </c>
      <c r="F98" s="105">
        <f>IFERROR(C98*E98,0)</f>
        <v>0</v>
      </c>
    </row>
    <row r="99" spans="1:6" outlineLevel="1">
      <c r="A99" s="70" t="s">
        <v>239</v>
      </c>
      <c r="B99" s="70" t="s">
        <v>240</v>
      </c>
      <c r="C99" s="126"/>
      <c r="D99" s="122"/>
      <c r="E99" s="72">
        <v>0.2</v>
      </c>
      <c r="F99" s="105">
        <f>IFERROR(C99*E99,0)</f>
        <v>0</v>
      </c>
    </row>
    <row r="100" spans="1:6" s="3" customFormat="1" ht="52" outlineLevel="1">
      <c r="A100" s="26" t="s">
        <v>241</v>
      </c>
      <c r="B100" s="26" t="s">
        <v>242</v>
      </c>
      <c r="C100" s="126"/>
      <c r="D100" s="91"/>
      <c r="E100" s="113">
        <v>1</v>
      </c>
      <c r="F100" s="41">
        <f t="shared" ref="F100:F104" si="1">IFERROR(C100*E100,0)</f>
        <v>0</v>
      </c>
    </row>
    <row r="101" spans="1:6" s="3" customFormat="1" ht="52" outlineLevel="1">
      <c r="A101" s="26" t="s">
        <v>243</v>
      </c>
      <c r="B101" s="26" t="s">
        <v>244</v>
      </c>
      <c r="C101" s="126"/>
      <c r="D101" s="91"/>
      <c r="E101" s="113">
        <v>1</v>
      </c>
      <c r="F101" s="41">
        <f t="shared" si="1"/>
        <v>0</v>
      </c>
    </row>
    <row r="102" spans="1:6" s="3" customFormat="1" ht="39" outlineLevel="1">
      <c r="A102" s="26" t="s">
        <v>245</v>
      </c>
      <c r="B102" s="26" t="s">
        <v>246</v>
      </c>
      <c r="C102" s="126"/>
      <c r="D102" s="91"/>
      <c r="E102" s="113">
        <v>1</v>
      </c>
      <c r="F102" s="41">
        <f t="shared" si="1"/>
        <v>0</v>
      </c>
    </row>
    <row r="103" spans="1:6" s="3" customFormat="1" ht="39" outlineLevel="1">
      <c r="A103" s="26" t="s">
        <v>247</v>
      </c>
      <c r="B103" s="26" t="s">
        <v>248</v>
      </c>
      <c r="C103" s="126"/>
      <c r="D103" s="91"/>
      <c r="E103" s="113">
        <v>1</v>
      </c>
      <c r="F103" s="41">
        <f t="shared" si="1"/>
        <v>0</v>
      </c>
    </row>
    <row r="104" spans="1:6" s="3" customFormat="1" ht="39" outlineLevel="1">
      <c r="A104" s="26" t="s">
        <v>249</v>
      </c>
      <c r="B104" s="26" t="s">
        <v>250</v>
      </c>
      <c r="C104" s="126"/>
      <c r="D104" s="91"/>
      <c r="E104" s="113">
        <v>1</v>
      </c>
      <c r="F104" s="41">
        <f t="shared" si="1"/>
        <v>0</v>
      </c>
    </row>
    <row r="105" spans="1:6" s="5" customFormat="1" ht="26" outlineLevel="1">
      <c r="A105" s="26" t="s">
        <v>251</v>
      </c>
      <c r="B105" s="26" t="s">
        <v>252</v>
      </c>
      <c r="C105" s="133">
        <f>IFERROR(C106+C107+C108,0)</f>
        <v>0</v>
      </c>
      <c r="D105" s="91"/>
      <c r="E105" s="91"/>
      <c r="F105" s="41">
        <f>IFERROR(F106+F107+F108,0)</f>
        <v>0</v>
      </c>
    </row>
    <row r="106" spans="1:6" outlineLevel="1">
      <c r="A106" s="70" t="s">
        <v>253</v>
      </c>
      <c r="B106" s="31" t="s">
        <v>254</v>
      </c>
      <c r="C106" s="126"/>
      <c r="D106" s="69"/>
      <c r="E106" s="75">
        <v>1</v>
      </c>
      <c r="F106" s="83">
        <f>IFERROR(C106*E106,0)</f>
        <v>0</v>
      </c>
    </row>
    <row r="107" spans="1:6" outlineLevel="1">
      <c r="A107" s="70" t="s">
        <v>255</v>
      </c>
      <c r="B107" s="31" t="s">
        <v>256</v>
      </c>
      <c r="C107" s="126"/>
      <c r="D107" s="69"/>
      <c r="E107" s="75">
        <v>1</v>
      </c>
      <c r="F107" s="83">
        <f>IFERROR(C107*E107,0)</f>
        <v>0</v>
      </c>
    </row>
    <row r="108" spans="1:6" outlineLevel="1">
      <c r="A108" s="70" t="s">
        <v>257</v>
      </c>
      <c r="B108" s="31" t="s">
        <v>258</v>
      </c>
      <c r="C108" s="126"/>
      <c r="D108" s="69"/>
      <c r="E108" s="75">
        <v>1</v>
      </c>
      <c r="F108" s="83">
        <f>IFERROR(C108*E108,0)</f>
        <v>0</v>
      </c>
    </row>
    <row r="109" spans="1:6" s="3" customFormat="1" ht="26" outlineLevel="1">
      <c r="A109" s="26" t="s">
        <v>259</v>
      </c>
      <c r="B109" s="26" t="s">
        <v>260</v>
      </c>
      <c r="C109" s="126"/>
      <c r="D109" s="91"/>
      <c r="E109" s="113">
        <v>1</v>
      </c>
      <c r="F109" s="41">
        <f>IFERROR(C109*E109,0)</f>
        <v>0</v>
      </c>
    </row>
    <row r="110" spans="1:6" s="5" customFormat="1" outlineLevel="1">
      <c r="A110" s="26" t="s">
        <v>261</v>
      </c>
      <c r="B110" s="26" t="s">
        <v>262</v>
      </c>
      <c r="C110" s="41">
        <f>IFERROR(C111+C112+C113+C114+C115+C116+C117,0)</f>
        <v>0</v>
      </c>
      <c r="D110" s="91"/>
      <c r="E110" s="91"/>
      <c r="F110" s="41">
        <f>IFERROR(F111+F112+F113+F114+F115+F116+F117,0)</f>
        <v>0</v>
      </c>
    </row>
    <row r="111" spans="1:6" outlineLevel="1">
      <c r="A111" s="31" t="s">
        <v>263</v>
      </c>
      <c r="B111" s="31" t="s">
        <v>264</v>
      </c>
      <c r="C111" s="126"/>
      <c r="D111" s="69"/>
      <c r="E111" s="75">
        <v>0.05</v>
      </c>
      <c r="F111" s="83">
        <f t="shared" ref="F111:F117" si="2">IFERROR(C111*E111,0)</f>
        <v>0</v>
      </c>
    </row>
    <row r="112" spans="1:6" outlineLevel="1">
      <c r="A112" s="31" t="s">
        <v>265</v>
      </c>
      <c r="B112" s="31" t="s">
        <v>266</v>
      </c>
      <c r="C112" s="126"/>
      <c r="D112" s="69"/>
      <c r="E112" s="75">
        <v>0.05</v>
      </c>
      <c r="F112" s="83">
        <f t="shared" si="2"/>
        <v>0</v>
      </c>
    </row>
    <row r="113" spans="1:6" outlineLevel="1">
      <c r="A113" s="31" t="s">
        <v>267</v>
      </c>
      <c r="B113" s="31" t="s">
        <v>268</v>
      </c>
      <c r="C113" s="126"/>
      <c r="D113" s="69"/>
      <c r="E113" s="75">
        <v>0.1</v>
      </c>
      <c r="F113" s="83">
        <f t="shared" si="2"/>
        <v>0</v>
      </c>
    </row>
    <row r="114" spans="1:6" outlineLevel="1">
      <c r="A114" s="31" t="s">
        <v>269</v>
      </c>
      <c r="B114" s="31" t="s">
        <v>270</v>
      </c>
      <c r="C114" s="126"/>
      <c r="D114" s="69"/>
      <c r="E114" s="75">
        <v>0.1</v>
      </c>
      <c r="F114" s="83">
        <f t="shared" si="2"/>
        <v>0</v>
      </c>
    </row>
    <row r="115" spans="1:6" outlineLevel="1">
      <c r="A115" s="31" t="s">
        <v>271</v>
      </c>
      <c r="B115" s="31" t="s">
        <v>272</v>
      </c>
      <c r="C115" s="126"/>
      <c r="D115" s="69"/>
      <c r="E115" s="75">
        <v>0.4</v>
      </c>
      <c r="F115" s="83">
        <f t="shared" si="2"/>
        <v>0</v>
      </c>
    </row>
    <row r="116" spans="1:6" outlineLevel="1">
      <c r="A116" s="31" t="s">
        <v>273</v>
      </c>
      <c r="B116" s="31" t="s">
        <v>274</v>
      </c>
      <c r="C116" s="126"/>
      <c r="D116" s="69"/>
      <c r="E116" s="75">
        <v>0.4</v>
      </c>
      <c r="F116" s="83">
        <f t="shared" si="2"/>
        <v>0</v>
      </c>
    </row>
    <row r="117" spans="1:6" outlineLevel="1">
      <c r="A117" s="31" t="s">
        <v>275</v>
      </c>
      <c r="B117" s="31" t="s">
        <v>276</v>
      </c>
      <c r="C117" s="126"/>
      <c r="D117" s="69"/>
      <c r="E117" s="75">
        <v>1</v>
      </c>
      <c r="F117" s="83">
        <f t="shared" si="2"/>
        <v>0</v>
      </c>
    </row>
    <row r="118" spans="1:6" s="5" customFormat="1" ht="26" outlineLevel="1">
      <c r="A118" s="26" t="s">
        <v>277</v>
      </c>
      <c r="B118" s="26" t="s">
        <v>278</v>
      </c>
      <c r="C118" s="41">
        <f>IFERROR(C119+C120+C121+C122+C123+C124+C125,0)</f>
        <v>0</v>
      </c>
      <c r="D118" s="91"/>
      <c r="E118" s="91"/>
      <c r="F118" s="41">
        <f>IFERROR(F119+F120+F121+F122+F123+F124+F125,0)</f>
        <v>0</v>
      </c>
    </row>
    <row r="119" spans="1:6" outlineLevel="1">
      <c r="A119" s="31" t="s">
        <v>279</v>
      </c>
      <c r="B119" s="31" t="s">
        <v>264</v>
      </c>
      <c r="C119" s="126"/>
      <c r="D119" s="69"/>
      <c r="E119" s="75">
        <v>0.05</v>
      </c>
      <c r="F119" s="83">
        <f t="shared" ref="F119:F125" si="3">IFERROR(C119*E119,0)</f>
        <v>0</v>
      </c>
    </row>
    <row r="120" spans="1:6" outlineLevel="1">
      <c r="A120" s="31" t="s">
        <v>280</v>
      </c>
      <c r="B120" s="31" t="s">
        <v>266</v>
      </c>
      <c r="C120" s="126"/>
      <c r="D120" s="69"/>
      <c r="E120" s="75">
        <v>0.05</v>
      </c>
      <c r="F120" s="83">
        <f t="shared" si="3"/>
        <v>0</v>
      </c>
    </row>
    <row r="121" spans="1:6" outlineLevel="1">
      <c r="A121" s="31" t="s">
        <v>281</v>
      </c>
      <c r="B121" s="31" t="s">
        <v>268</v>
      </c>
      <c r="C121" s="126"/>
      <c r="D121" s="69"/>
      <c r="E121" s="75">
        <v>0.3</v>
      </c>
      <c r="F121" s="83">
        <f t="shared" si="3"/>
        <v>0</v>
      </c>
    </row>
    <row r="122" spans="1:6" outlineLevel="1">
      <c r="A122" s="31" t="s">
        <v>282</v>
      </c>
      <c r="B122" s="31" t="s">
        <v>270</v>
      </c>
      <c r="C122" s="126"/>
      <c r="D122" s="69"/>
      <c r="E122" s="75">
        <v>0.3</v>
      </c>
      <c r="F122" s="83">
        <f t="shared" si="3"/>
        <v>0</v>
      </c>
    </row>
    <row r="123" spans="1:6" outlineLevel="1">
      <c r="A123" s="31" t="s">
        <v>283</v>
      </c>
      <c r="B123" s="31" t="s">
        <v>272</v>
      </c>
      <c r="C123" s="126"/>
      <c r="D123" s="69"/>
      <c r="E123" s="75">
        <v>0.4</v>
      </c>
      <c r="F123" s="83">
        <f t="shared" si="3"/>
        <v>0</v>
      </c>
    </row>
    <row r="124" spans="1:6" outlineLevel="1">
      <c r="A124" s="31" t="s">
        <v>284</v>
      </c>
      <c r="B124" s="31" t="s">
        <v>274</v>
      </c>
      <c r="C124" s="126"/>
      <c r="D124" s="69"/>
      <c r="E124" s="75">
        <v>1</v>
      </c>
      <c r="F124" s="83">
        <f t="shared" si="3"/>
        <v>0</v>
      </c>
    </row>
    <row r="125" spans="1:6" outlineLevel="1">
      <c r="A125" s="31" t="s">
        <v>285</v>
      </c>
      <c r="B125" s="31" t="s">
        <v>276</v>
      </c>
      <c r="C125" s="126"/>
      <c r="D125" s="69"/>
      <c r="E125" s="75">
        <v>1</v>
      </c>
      <c r="F125" s="83">
        <f t="shared" si="3"/>
        <v>0</v>
      </c>
    </row>
    <row r="126" spans="1:6" outlineLevel="1">
      <c r="A126" s="80" t="s">
        <v>5</v>
      </c>
      <c r="B126" s="63" t="s">
        <v>6</v>
      </c>
      <c r="C126" s="76" t="s">
        <v>102</v>
      </c>
      <c r="D126" s="76" t="s">
        <v>286</v>
      </c>
      <c r="E126" s="115" t="s">
        <v>8</v>
      </c>
      <c r="F126" s="76" t="s">
        <v>9</v>
      </c>
    </row>
    <row r="127" spans="1:6" s="5" customFormat="1" outlineLevel="1">
      <c r="A127" s="26" t="s">
        <v>287</v>
      </c>
      <c r="B127" s="26" t="s">
        <v>288</v>
      </c>
      <c r="C127" s="41">
        <f>IFERROR(C128+C129,0)</f>
        <v>0</v>
      </c>
      <c r="D127" s="41">
        <f>D128+D129</f>
        <v>0</v>
      </c>
      <c r="E127" s="91"/>
      <c r="F127" s="41">
        <f>IFERROR(F128+F129,0)</f>
        <v>0</v>
      </c>
    </row>
    <row r="128" spans="1:6" s="3" customFormat="1" outlineLevel="1">
      <c r="A128" s="48" t="s">
        <v>289</v>
      </c>
      <c r="B128" s="29" t="s">
        <v>290</v>
      </c>
      <c r="C128" s="107"/>
      <c r="D128" s="59"/>
      <c r="E128" s="114">
        <v>1</v>
      </c>
      <c r="F128" s="39">
        <f>IFERROR(C128*E128,0)</f>
        <v>0</v>
      </c>
    </row>
    <row r="129" spans="1:6" s="5" customFormat="1" ht="40.4" customHeight="1" outlineLevel="1">
      <c r="A129" s="48" t="s">
        <v>291</v>
      </c>
      <c r="B129" s="29" t="s">
        <v>292</v>
      </c>
      <c r="C129" s="39">
        <f>IFERROR(C130+C131+C132+C133,0)</f>
        <v>0</v>
      </c>
      <c r="D129" s="39">
        <f>D130+D131+D132+D133</f>
        <v>0</v>
      </c>
      <c r="E129" s="114">
        <v>1</v>
      </c>
      <c r="F129" s="39">
        <f>IFERROR(MAX((C129-D129),0)*E129,0)</f>
        <v>0</v>
      </c>
    </row>
    <row r="130" spans="1:6" ht="16.399999999999999" customHeight="1" outlineLevel="1">
      <c r="A130" s="82" t="s">
        <v>293</v>
      </c>
      <c r="B130" s="31" t="s">
        <v>294</v>
      </c>
      <c r="C130" s="126"/>
      <c r="D130" s="83">
        <f>'LCR-4'!C31-'LCR-4'!F31</f>
        <v>0</v>
      </c>
      <c r="E130" s="69"/>
      <c r="F130" s="69"/>
    </row>
    <row r="131" spans="1:6" ht="16.399999999999999" customHeight="1" outlineLevel="1">
      <c r="A131" s="82" t="s">
        <v>295</v>
      </c>
      <c r="B131" s="31" t="s">
        <v>296</v>
      </c>
      <c r="C131" s="126"/>
      <c r="D131" s="83">
        <f>'LCR-4'!C32-'LCR-4'!F32</f>
        <v>0</v>
      </c>
      <c r="E131" s="69"/>
      <c r="F131" s="69"/>
    </row>
    <row r="132" spans="1:6" ht="16.399999999999999" customHeight="1" outlineLevel="1">
      <c r="A132" s="82" t="s">
        <v>297</v>
      </c>
      <c r="B132" s="31" t="s">
        <v>298</v>
      </c>
      <c r="C132" s="126"/>
      <c r="D132" s="83">
        <f>'LCR-4'!C33-'LCR-4'!F33</f>
        <v>0</v>
      </c>
      <c r="E132" s="69"/>
      <c r="F132" s="69"/>
    </row>
    <row r="133" spans="1:6" ht="16.399999999999999" customHeight="1" outlineLevel="1">
      <c r="A133" s="82" t="s">
        <v>299</v>
      </c>
      <c r="B133" s="31" t="s">
        <v>300</v>
      </c>
      <c r="C133" s="126"/>
      <c r="D133" s="83">
        <f>('LCR-4'!C34-'LCR-4'!F34)+('LCR-4'!C39-'LCR-4'!F39)</f>
        <v>0</v>
      </c>
      <c r="E133" s="69"/>
      <c r="F133" s="69"/>
    </row>
    <row r="134" spans="1:6" s="5" customFormat="1" outlineLevel="1">
      <c r="A134" s="26" t="s">
        <v>301</v>
      </c>
      <c r="B134" s="26" t="s">
        <v>302</v>
      </c>
      <c r="C134" s="41">
        <f>IFERROR(C135+C136+C137+C138+C139+C144+C145+C146+C147,0)</f>
        <v>0</v>
      </c>
      <c r="D134" s="59"/>
      <c r="E134" s="91"/>
      <c r="F134" s="41">
        <f>IFERROR(F135+F136+F137+F138+F139+F144+F145+F146+F147,0)</f>
        <v>0</v>
      </c>
    </row>
    <row r="135" spans="1:6" s="3" customFormat="1" ht="42" customHeight="1" outlineLevel="1">
      <c r="A135" s="48" t="s">
        <v>303</v>
      </c>
      <c r="B135" s="29" t="s">
        <v>304</v>
      </c>
      <c r="C135" s="126"/>
      <c r="D135" s="59"/>
      <c r="E135" s="114">
        <v>0.1</v>
      </c>
      <c r="F135" s="39">
        <f>IFERROR(C135*E135,0)</f>
        <v>0</v>
      </c>
    </row>
    <row r="136" spans="1:6" s="3" customFormat="1" ht="26" outlineLevel="1">
      <c r="A136" s="48" t="s">
        <v>305</v>
      </c>
      <c r="B136" s="29" t="s">
        <v>306</v>
      </c>
      <c r="C136" s="126"/>
      <c r="D136" s="59"/>
      <c r="E136" s="114">
        <v>0.1</v>
      </c>
      <c r="F136" s="39">
        <f>IFERROR(C136*E136,0)</f>
        <v>0</v>
      </c>
    </row>
    <row r="137" spans="1:6" s="3" customFormat="1" ht="26" outlineLevel="1">
      <c r="A137" s="48" t="s">
        <v>307</v>
      </c>
      <c r="B137" s="29" t="s">
        <v>308</v>
      </c>
      <c r="C137" s="126"/>
      <c r="D137" s="59"/>
      <c r="E137" s="114">
        <v>0.1</v>
      </c>
      <c r="F137" s="39">
        <f>IFERROR(C137*E137,0)</f>
        <v>0</v>
      </c>
    </row>
    <row r="138" spans="1:6" s="3" customFormat="1" ht="37.4" customHeight="1" outlineLevel="1">
      <c r="A138" s="48" t="s">
        <v>309</v>
      </c>
      <c r="B138" s="29" t="s">
        <v>310</v>
      </c>
      <c r="C138" s="126"/>
      <c r="D138" s="59"/>
      <c r="E138" s="114">
        <v>0.1</v>
      </c>
      <c r="F138" s="39">
        <f>IFERROR(C138*E138,0)</f>
        <v>0</v>
      </c>
    </row>
    <row r="139" spans="1:6" s="5" customFormat="1" outlineLevel="1">
      <c r="A139" s="48" t="s">
        <v>311</v>
      </c>
      <c r="B139" s="29" t="s">
        <v>312</v>
      </c>
      <c r="C139" s="39">
        <f>IFERROR(C140+C141+C142+C143,0)</f>
        <v>0</v>
      </c>
      <c r="D139" s="59"/>
      <c r="E139" s="91"/>
      <c r="F139" s="39">
        <f>IFERROR(F140+F141+F142+F143,0)</f>
        <v>0</v>
      </c>
    </row>
    <row r="140" spans="1:6" outlineLevel="1">
      <c r="A140" s="82" t="s">
        <v>313</v>
      </c>
      <c r="B140" s="31" t="s">
        <v>314</v>
      </c>
      <c r="C140" s="126"/>
      <c r="D140" s="81"/>
      <c r="E140" s="75">
        <v>0.1</v>
      </c>
      <c r="F140" s="83">
        <f t="shared" ref="F140:F147" si="4">IFERROR(C140*E140,0)</f>
        <v>0</v>
      </c>
    </row>
    <row r="141" spans="1:6" outlineLevel="1">
      <c r="A141" s="82" t="s">
        <v>315</v>
      </c>
      <c r="B141" s="31" t="s">
        <v>316</v>
      </c>
      <c r="C141" s="126"/>
      <c r="D141" s="81"/>
      <c r="E141" s="75">
        <v>0.1</v>
      </c>
      <c r="F141" s="83">
        <f t="shared" si="4"/>
        <v>0</v>
      </c>
    </row>
    <row r="142" spans="1:6" outlineLevel="1">
      <c r="A142" s="82" t="s">
        <v>317</v>
      </c>
      <c r="B142" s="31" t="s">
        <v>318</v>
      </c>
      <c r="C142" s="126"/>
      <c r="D142" s="81"/>
      <c r="E142" s="75">
        <v>0.1</v>
      </c>
      <c r="F142" s="83">
        <f t="shared" si="4"/>
        <v>0</v>
      </c>
    </row>
    <row r="143" spans="1:6" outlineLevel="1">
      <c r="A143" s="82" t="s">
        <v>319</v>
      </c>
      <c r="B143" s="31" t="s">
        <v>320</v>
      </c>
      <c r="C143" s="126"/>
      <c r="D143" s="81"/>
      <c r="E143" s="75">
        <v>0.1</v>
      </c>
      <c r="F143" s="83">
        <f t="shared" si="4"/>
        <v>0</v>
      </c>
    </row>
    <row r="144" spans="1:6" s="3" customFormat="1" ht="26" outlineLevel="1">
      <c r="A144" s="48" t="s">
        <v>321</v>
      </c>
      <c r="B144" s="29" t="s">
        <v>322</v>
      </c>
      <c r="C144" s="126"/>
      <c r="D144" s="59"/>
      <c r="E144" s="114">
        <v>0.1</v>
      </c>
      <c r="F144" s="39">
        <f t="shared" si="4"/>
        <v>0</v>
      </c>
    </row>
    <row r="145" spans="1:6" s="3" customFormat="1" ht="26" outlineLevel="1">
      <c r="A145" s="48" t="s">
        <v>323</v>
      </c>
      <c r="B145" s="29" t="s">
        <v>324</v>
      </c>
      <c r="C145" s="126"/>
      <c r="D145" s="59"/>
      <c r="E145" s="114">
        <v>0.5</v>
      </c>
      <c r="F145" s="39">
        <f t="shared" si="4"/>
        <v>0</v>
      </c>
    </row>
    <row r="146" spans="1:6" s="3" customFormat="1" ht="26" outlineLevel="1">
      <c r="A146" s="48" t="s">
        <v>325</v>
      </c>
      <c r="B146" s="29" t="s">
        <v>326</v>
      </c>
      <c r="C146" s="126"/>
      <c r="D146" s="59"/>
      <c r="E146" s="114">
        <v>0.1</v>
      </c>
      <c r="F146" s="39">
        <f t="shared" si="4"/>
        <v>0</v>
      </c>
    </row>
    <row r="147" spans="1:6" s="3" customFormat="1" ht="39" outlineLevel="1">
      <c r="A147" s="48" t="s">
        <v>327</v>
      </c>
      <c r="B147" s="29" t="s">
        <v>328</v>
      </c>
      <c r="C147" s="126"/>
      <c r="D147" s="59"/>
      <c r="E147" s="114">
        <v>1</v>
      </c>
      <c r="F147" s="39">
        <f t="shared" si="4"/>
        <v>0</v>
      </c>
    </row>
    <row r="148" spans="1:6" customFormat="1" ht="16.399999999999999" customHeight="1">
      <c r="A148" s="24" t="s">
        <v>329</v>
      </c>
      <c r="B148" s="24" t="s">
        <v>330</v>
      </c>
      <c r="C148" s="38">
        <f>IFERROR(C7+C17+C59+C94,0)</f>
        <v>0</v>
      </c>
      <c r="D148" s="59"/>
      <c r="E148" s="91"/>
      <c r="F148" s="38">
        <f>IFERROR(F7+F17+F59+F94+'LCR-5'!F107,0)</f>
        <v>0</v>
      </c>
    </row>
  </sheetData>
  <sheetProtection algorithmName="SHA-512" hashValue="FvlQC5bJocsO4cxLk5X31a/azs3o7TNGsEujUG1Q6R9ghquc8zUcWOBGV8OZcIereit2zxHV0LX6OJbSBGKFbw==" saltValue="bwsi/SZbGleAVRTGqUB1+A==" spinCount="100000" sheet="1" objects="1" scenarios="1" formatCells="0" formatColumns="0" formatRows="0"/>
  <mergeCells count="5">
    <mergeCell ref="A1:B1"/>
    <mergeCell ref="A2:C2"/>
    <mergeCell ref="A3:C3"/>
    <mergeCell ref="A4:C4"/>
    <mergeCell ref="A5:B5"/>
  </mergeCells>
  <conditionalFormatting sqref="C63:D63">
    <cfRule type="cellIs" dxfId="59" priority="27" stopIfTrue="1" operator="equal">
      <formula>"Fail"</formula>
    </cfRule>
    <cfRule type="cellIs" dxfId="58" priority="28" stopIfTrue="1" operator="equal">
      <formula>"Pass"</formula>
    </cfRule>
  </conditionalFormatting>
  <conditionalFormatting sqref="C66:D66">
    <cfRule type="cellIs" dxfId="57" priority="31" stopIfTrue="1" operator="equal">
      <formula>"Fail"</formula>
    </cfRule>
    <cfRule type="cellIs" dxfId="56" priority="32" stopIfTrue="1" operator="equal">
      <formula>"Pass"</formula>
    </cfRule>
  </conditionalFormatting>
  <conditionalFormatting sqref="C69:D69">
    <cfRule type="cellIs" dxfId="55" priority="35" stopIfTrue="1" operator="equal">
      <formula>"Fail"</formula>
    </cfRule>
    <cfRule type="cellIs" dxfId="54" priority="36" stopIfTrue="1" operator="equal">
      <formula>"Pass"</formula>
    </cfRule>
  </conditionalFormatting>
  <conditionalFormatting sqref="C72:D72">
    <cfRule type="cellIs" dxfId="53" priority="23" stopIfTrue="1" operator="equal">
      <formula>"Fail"</formula>
    </cfRule>
    <cfRule type="cellIs" dxfId="52" priority="24" stopIfTrue="1" operator="equal">
      <formula>"Pass"</formula>
    </cfRule>
  </conditionalFormatting>
  <conditionalFormatting sqref="C77:D77">
    <cfRule type="cellIs" dxfId="51" priority="1" stopIfTrue="1" operator="equal">
      <formula>"Fail"</formula>
    </cfRule>
    <cfRule type="cellIs" dxfId="50" priority="2" stopIfTrue="1" operator="equal">
      <formula>"Pass"</formula>
    </cfRule>
  </conditionalFormatting>
  <conditionalFormatting sqref="C80:D80 C83:D83">
    <cfRule type="cellIs" dxfId="49" priority="16" stopIfTrue="1" operator="equal">
      <formula>"Pass"</formula>
    </cfRule>
  </conditionalFormatting>
  <conditionalFormatting sqref="C83:D83 C80:D80">
    <cfRule type="cellIs" dxfId="48" priority="15" stopIfTrue="1" operator="equal">
      <formula>"Fail"</formula>
    </cfRule>
  </conditionalFormatting>
  <conditionalFormatting sqref="C83:D83">
    <cfRule type="cellIs" dxfId="47" priority="7" stopIfTrue="1" operator="equal">
      <formula>"Fail"</formula>
    </cfRule>
    <cfRule type="cellIs" dxfId="46" priority="8" stopIfTrue="1" operator="equal">
      <formula>"Pass"</formula>
    </cfRule>
  </conditionalFormatting>
  <conditionalFormatting sqref="C87:D87">
    <cfRule type="cellIs" dxfId="45" priority="3" stopIfTrue="1" operator="equal">
      <formula>"Fail"</formula>
    </cfRule>
    <cfRule type="cellIs" dxfId="44" priority="4" stopIfTrue="1" operator="equal">
      <formula>"Pass"</formula>
    </cfRule>
  </conditionalFormatting>
  <conditionalFormatting sqref="C90:D90">
    <cfRule type="cellIs" dxfId="43" priority="19" stopIfTrue="1" operator="equal">
      <formula>"Fail"</formula>
    </cfRule>
    <cfRule type="cellIs" dxfId="42" priority="20" stopIfTrue="1" operator="equal">
      <formula>"Pass"</formula>
    </cfRule>
  </conditionalFormatting>
  <pageMargins left="0.25" right="0.25" top="0.75" bottom="0.75" header="0.3" footer="0.3"/>
  <pageSetup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65237-CD12-4E4B-957F-9086574CA7AC}">
  <sheetPr>
    <tabColor theme="9"/>
    <outlinePr summaryBelow="0"/>
    <pageSetUpPr fitToPage="1"/>
  </sheetPr>
  <dimension ref="A1:F46"/>
  <sheetViews>
    <sheetView showGridLines="0" zoomScale="70" zoomScaleNormal="70" workbookViewId="0">
      <pane ySplit="6" topLeftCell="A26" activePane="bottomLeft" state="frozen"/>
      <selection activeCell="B77" sqref="B77"/>
      <selection pane="bottomLeft" activeCell="B40" sqref="B40"/>
    </sheetView>
  </sheetViews>
  <sheetFormatPr defaultColWidth="8.81640625" defaultRowHeight="14.5" outlineLevelRow="1"/>
  <cols>
    <col min="1" max="1" width="18.81640625" style="2" customWidth="1"/>
    <col min="2" max="2" width="77.453125" style="4" customWidth="1"/>
    <col min="3" max="4" width="20.81640625" style="2" customWidth="1"/>
    <col min="5" max="5" width="20.81640625" style="12" customWidth="1"/>
    <col min="6" max="6" width="20.81640625" style="2" customWidth="1"/>
    <col min="7" max="16384" width="8.81640625" style="2"/>
  </cols>
  <sheetData>
    <row r="1" spans="1:6" ht="18" customHeight="1">
      <c r="A1" s="138" t="s">
        <v>100</v>
      </c>
      <c r="B1" s="138"/>
      <c r="C1" s="1"/>
      <c r="D1" s="6"/>
      <c r="E1" s="14"/>
      <c r="F1" s="6"/>
    </row>
    <row r="2" spans="1:6" ht="17.5" customHeight="1">
      <c r="A2" s="139" t="s">
        <v>1</v>
      </c>
      <c r="B2" s="139"/>
      <c r="C2" s="139"/>
      <c r="D2" s="6"/>
      <c r="E2" s="14"/>
      <c r="F2" s="6"/>
    </row>
    <row r="3" spans="1:6" ht="17.5" customHeight="1">
      <c r="A3" s="139" t="s">
        <v>2</v>
      </c>
      <c r="B3" s="139"/>
      <c r="C3" s="139"/>
      <c r="D3" s="6"/>
      <c r="E3" s="14"/>
      <c r="F3" s="6"/>
    </row>
    <row r="4" spans="1:6" ht="17.5" customHeight="1">
      <c r="A4" s="139" t="s">
        <v>331</v>
      </c>
      <c r="B4" s="139"/>
      <c r="C4" s="139"/>
      <c r="D4" s="6"/>
      <c r="E4" s="14"/>
      <c r="F4" s="6"/>
    </row>
    <row r="5" spans="1:6" ht="18" customHeight="1">
      <c r="A5" s="140" t="s">
        <v>4</v>
      </c>
      <c r="B5" s="140"/>
      <c r="C5" s="1"/>
      <c r="D5" s="6"/>
      <c r="E5" s="14"/>
      <c r="F5" s="6"/>
    </row>
    <row r="6" spans="1:6" ht="31.75" customHeight="1">
      <c r="A6" s="84" t="s">
        <v>5</v>
      </c>
      <c r="B6" s="63" t="s">
        <v>6</v>
      </c>
      <c r="C6" s="84" t="s">
        <v>102</v>
      </c>
      <c r="D6" s="63" t="s">
        <v>332</v>
      </c>
      <c r="E6" s="63" t="s">
        <v>8</v>
      </c>
      <c r="F6" s="66" t="s">
        <v>9</v>
      </c>
    </row>
    <row r="7" spans="1:6" customFormat="1" ht="28.4" customHeight="1">
      <c r="A7" s="24" t="s">
        <v>333</v>
      </c>
      <c r="B7" s="24" t="s">
        <v>334</v>
      </c>
      <c r="C7" s="38">
        <f>IFERROR(C8+C23,0)</f>
        <v>0</v>
      </c>
      <c r="D7" s="38">
        <f>D8+D23</f>
        <v>0</v>
      </c>
      <c r="E7" s="99"/>
      <c r="F7" s="42">
        <f>IFERROR(F8+F23,0)</f>
        <v>0</v>
      </c>
    </row>
    <row r="8" spans="1:6" customFormat="1" ht="40.5" outlineLevel="1">
      <c r="A8" s="35" t="s">
        <v>335</v>
      </c>
      <c r="B8" s="35" t="s">
        <v>336</v>
      </c>
      <c r="C8" s="43">
        <f>IFERROR(C9+C12+C15+C18+C21+C22,0)</f>
        <v>0</v>
      </c>
      <c r="D8" s="43">
        <f>D9+D12+D15+D18+D21+D22</f>
        <v>0</v>
      </c>
      <c r="E8" s="99"/>
      <c r="F8" s="43">
        <f>IFERROR(F9+F12+F15+F18+F21+F22,0)</f>
        <v>0</v>
      </c>
    </row>
    <row r="9" spans="1:6" outlineLevel="1">
      <c r="A9" s="36" t="s">
        <v>337</v>
      </c>
      <c r="B9" s="36" t="s">
        <v>194</v>
      </c>
      <c r="C9" s="137"/>
      <c r="D9" s="137"/>
      <c r="E9" s="109">
        <v>0</v>
      </c>
      <c r="F9" s="121">
        <f>IFERROR(C9*E9,0)</f>
        <v>0</v>
      </c>
    </row>
    <row r="10" spans="1:6" outlineLevel="1">
      <c r="A10" s="95" t="s">
        <v>338</v>
      </c>
      <c r="B10" s="71" t="s">
        <v>196</v>
      </c>
      <c r="C10" s="137"/>
      <c r="D10" s="137"/>
      <c r="E10" s="85"/>
      <c r="F10" s="81"/>
    </row>
    <row r="11" spans="1:6" outlineLevel="1">
      <c r="A11" s="95"/>
      <c r="B11" s="47" t="str">
        <f>CONCATENATE("Check: row ", ROW(B10), " ≤ row ", ROW(C9),)</f>
        <v>Check: row 10 ≤ row 9</v>
      </c>
      <c r="C11" s="78" t="str">
        <f>IF((C10&lt;=C9),"Pass","Fail")</f>
        <v>Pass</v>
      </c>
      <c r="D11" s="78" t="str">
        <f>IF((D10&lt;=D9),"Pass","Fail")</f>
        <v>Pass</v>
      </c>
      <c r="E11" s="85"/>
      <c r="F11" s="81"/>
    </row>
    <row r="12" spans="1:6" outlineLevel="1">
      <c r="A12" s="36" t="s">
        <v>339</v>
      </c>
      <c r="B12" s="36" t="s">
        <v>198</v>
      </c>
      <c r="C12" s="137"/>
      <c r="D12" s="137"/>
      <c r="E12" s="109">
        <v>0.15</v>
      </c>
      <c r="F12" s="121">
        <f>IFERROR(C12*E12,0)</f>
        <v>0</v>
      </c>
    </row>
    <row r="13" spans="1:6" ht="18.649999999999999" customHeight="1" outlineLevel="1">
      <c r="A13" s="95" t="s">
        <v>340</v>
      </c>
      <c r="B13" s="71" t="s">
        <v>196</v>
      </c>
      <c r="C13" s="137"/>
      <c r="D13" s="137"/>
      <c r="E13" s="85"/>
      <c r="F13" s="81"/>
    </row>
    <row r="14" spans="1:6" ht="13.75" customHeight="1" outlineLevel="1">
      <c r="A14" s="95"/>
      <c r="B14" s="47" t="str">
        <f>CONCATENATE("Check: row ", ROW(B13), " ≤ row ", ROW(C12),)</f>
        <v>Check: row 13 ≤ row 12</v>
      </c>
      <c r="C14" s="134" t="str">
        <f>IF((C13&lt;=C12),"Pass","Fail")</f>
        <v>Pass</v>
      </c>
      <c r="D14" s="134" t="str">
        <f>IF((D13&lt;=D12),"Pass","Fail")</f>
        <v>Pass</v>
      </c>
      <c r="E14" s="85"/>
      <c r="F14" s="81"/>
    </row>
    <row r="15" spans="1:6" customFormat="1" outlineLevel="1">
      <c r="A15" s="36" t="s">
        <v>341</v>
      </c>
      <c r="B15" s="36" t="s">
        <v>201</v>
      </c>
      <c r="C15" s="126"/>
      <c r="D15" s="126"/>
      <c r="E15" s="109">
        <v>0.25</v>
      </c>
      <c r="F15" s="121">
        <f>IFERROR(C15*E15,0)</f>
        <v>0</v>
      </c>
    </row>
    <row r="16" spans="1:6" customFormat="1" outlineLevel="1">
      <c r="A16" s="95" t="s">
        <v>342</v>
      </c>
      <c r="B16" s="71" t="s">
        <v>196</v>
      </c>
      <c r="C16" s="126"/>
      <c r="D16" s="126"/>
      <c r="E16" s="85"/>
      <c r="F16" s="81"/>
    </row>
    <row r="17" spans="1:6" customFormat="1" outlineLevel="1">
      <c r="A17" s="95"/>
      <c r="B17" s="47" t="str">
        <f>CONCATENATE("Check: row ", ROW(B16), " ≤ row ", ROW(C15),)</f>
        <v>Check: row 16 ≤ row 15</v>
      </c>
      <c r="C17" s="135" t="str">
        <f>IF((C16&lt;=C15),"Pass","Fail")</f>
        <v>Pass</v>
      </c>
      <c r="D17" s="135" t="str">
        <f>IF((D16&lt;=D15),"Pass","Fail")</f>
        <v>Pass</v>
      </c>
      <c r="E17" s="85"/>
      <c r="F17" s="81"/>
    </row>
    <row r="18" spans="1:6" customFormat="1" outlineLevel="1">
      <c r="A18" s="36" t="s">
        <v>343</v>
      </c>
      <c r="B18" s="36" t="s">
        <v>204</v>
      </c>
      <c r="C18" s="126"/>
      <c r="D18" s="126"/>
      <c r="E18" s="109">
        <v>0.5</v>
      </c>
      <c r="F18" s="121">
        <f>IFERROR(C18*E18,0)</f>
        <v>0</v>
      </c>
    </row>
    <row r="19" spans="1:6" customFormat="1" outlineLevel="1">
      <c r="A19" s="95" t="s">
        <v>344</v>
      </c>
      <c r="B19" s="71" t="s">
        <v>196</v>
      </c>
      <c r="C19" s="126"/>
      <c r="D19" s="126"/>
      <c r="E19" s="85"/>
      <c r="F19" s="81"/>
    </row>
    <row r="20" spans="1:6" customFormat="1" outlineLevel="1">
      <c r="A20" s="95"/>
      <c r="B20" s="47" t="str">
        <f>CONCATENATE("Check: row ", ROW(B19), " ≤ row ", ROW(C18),)</f>
        <v>Check: row 19 ≤ row 18</v>
      </c>
      <c r="C20" s="135" t="str">
        <f>IF((C19&lt;=C18),"Pass","Fail")</f>
        <v>Pass</v>
      </c>
      <c r="D20" s="135" t="str">
        <f>IF((D19&lt;=D18),"Pass","Fail")</f>
        <v>Pass</v>
      </c>
      <c r="E20" s="85"/>
      <c r="F20" s="81"/>
    </row>
    <row r="21" spans="1:6" customFormat="1" outlineLevel="1">
      <c r="A21" s="36" t="s">
        <v>345</v>
      </c>
      <c r="B21" s="36" t="s">
        <v>346</v>
      </c>
      <c r="C21" s="126"/>
      <c r="D21" s="126"/>
      <c r="E21" s="109">
        <v>0.5</v>
      </c>
      <c r="F21" s="121">
        <f>IFERROR(C21*E21,0)</f>
        <v>0</v>
      </c>
    </row>
    <row r="22" spans="1:6" customFormat="1" outlineLevel="1">
      <c r="A22" s="36" t="s">
        <v>347</v>
      </c>
      <c r="B22" s="36" t="s">
        <v>348</v>
      </c>
      <c r="C22" s="126"/>
      <c r="D22" s="126"/>
      <c r="E22" s="109">
        <v>1</v>
      </c>
      <c r="F22" s="121">
        <f>IFERROR(C22*E22,0)</f>
        <v>0</v>
      </c>
    </row>
    <row r="23" spans="1:6" s="5" customFormat="1" ht="40.5" outlineLevel="1">
      <c r="A23" s="35" t="s">
        <v>349</v>
      </c>
      <c r="B23" s="35" t="s">
        <v>350</v>
      </c>
      <c r="C23" s="136">
        <f>IFERROR(C24+C25+C26+C27+C28+C29,0)</f>
        <v>0</v>
      </c>
      <c r="D23" s="136">
        <f>D24+D25+D26+D27+D28+D29</f>
        <v>0</v>
      </c>
      <c r="E23" s="99"/>
      <c r="F23" s="43">
        <f>IFERROR(F24+F25+F26+F27+F28+F29,0)</f>
        <v>0</v>
      </c>
    </row>
    <row r="24" spans="1:6" outlineLevel="1">
      <c r="A24" s="70" t="s">
        <v>351</v>
      </c>
      <c r="B24" s="70" t="s">
        <v>352</v>
      </c>
      <c r="C24" s="126"/>
      <c r="D24" s="126"/>
      <c r="E24" s="73">
        <v>0</v>
      </c>
      <c r="F24" s="86">
        <f t="shared" ref="F24:F29" si="0">IFERROR(C24*E24,0)</f>
        <v>0</v>
      </c>
    </row>
    <row r="25" spans="1:6" outlineLevel="1">
      <c r="A25" s="70" t="s">
        <v>353</v>
      </c>
      <c r="B25" s="70" t="s">
        <v>354</v>
      </c>
      <c r="C25" s="126"/>
      <c r="D25" s="126"/>
      <c r="E25" s="73">
        <v>0</v>
      </c>
      <c r="F25" s="86">
        <f t="shared" si="0"/>
        <v>0</v>
      </c>
    </row>
    <row r="26" spans="1:6" customFormat="1" outlineLevel="1">
      <c r="A26" s="70" t="s">
        <v>355</v>
      </c>
      <c r="B26" s="70" t="s">
        <v>356</v>
      </c>
      <c r="C26" s="126"/>
      <c r="D26" s="126"/>
      <c r="E26" s="73">
        <v>0</v>
      </c>
      <c r="F26" s="86">
        <f t="shared" si="0"/>
        <v>0</v>
      </c>
    </row>
    <row r="27" spans="1:6" outlineLevel="1">
      <c r="A27" s="70" t="s">
        <v>357</v>
      </c>
      <c r="B27" s="70" t="s">
        <v>358</v>
      </c>
      <c r="C27" s="126"/>
      <c r="D27" s="126"/>
      <c r="E27" s="73">
        <v>0</v>
      </c>
      <c r="F27" s="86">
        <f t="shared" si="0"/>
        <v>0</v>
      </c>
    </row>
    <row r="28" spans="1:6" outlineLevel="1">
      <c r="A28" s="70" t="s">
        <v>359</v>
      </c>
      <c r="B28" s="70" t="s">
        <v>346</v>
      </c>
      <c r="C28" s="126"/>
      <c r="D28" s="126"/>
      <c r="E28" s="73">
        <v>0</v>
      </c>
      <c r="F28" s="86">
        <f t="shared" si="0"/>
        <v>0</v>
      </c>
    </row>
    <row r="29" spans="1:6" outlineLevel="1">
      <c r="A29" s="70" t="s">
        <v>360</v>
      </c>
      <c r="B29" s="70" t="s">
        <v>348</v>
      </c>
      <c r="C29" s="126"/>
      <c r="D29" s="126"/>
      <c r="E29" s="73">
        <v>0</v>
      </c>
      <c r="F29" s="86">
        <f t="shared" si="0"/>
        <v>0</v>
      </c>
    </row>
    <row r="30" spans="1:6" customFormat="1">
      <c r="A30" s="24" t="s">
        <v>361</v>
      </c>
      <c r="B30" s="24" t="s">
        <v>362</v>
      </c>
      <c r="C30" s="38">
        <f>IFERROR(C31+C32+C33+C34+C35+C39,0)</f>
        <v>0</v>
      </c>
      <c r="D30" s="59"/>
      <c r="E30" s="99"/>
      <c r="F30" s="42">
        <f>IFERROR(F31+F32+F33+F34+F35+F39,0)</f>
        <v>0</v>
      </c>
    </row>
    <row r="31" spans="1:6" s="3" customFormat="1" outlineLevel="1">
      <c r="A31" s="26" t="s">
        <v>363</v>
      </c>
      <c r="B31" s="26" t="s">
        <v>364</v>
      </c>
      <c r="C31" s="126"/>
      <c r="D31" s="59"/>
      <c r="E31" s="110">
        <v>0.5</v>
      </c>
      <c r="F31" s="43">
        <f>IFERROR(C31*E31,0)</f>
        <v>0</v>
      </c>
    </row>
    <row r="32" spans="1:6" s="3" customFormat="1" outlineLevel="1">
      <c r="A32" s="26" t="s">
        <v>365</v>
      </c>
      <c r="B32" s="26" t="s">
        <v>366</v>
      </c>
      <c r="C32" s="126"/>
      <c r="D32" s="59"/>
      <c r="E32" s="110">
        <v>0.5</v>
      </c>
      <c r="F32" s="43">
        <f>IFERROR(C32*E32,0)</f>
        <v>0</v>
      </c>
    </row>
    <row r="33" spans="1:6" s="3" customFormat="1" outlineLevel="1">
      <c r="A33" s="26" t="s">
        <v>367</v>
      </c>
      <c r="B33" s="26" t="s">
        <v>268</v>
      </c>
      <c r="C33" s="126"/>
      <c r="D33" s="59"/>
      <c r="E33" s="110">
        <v>0.5</v>
      </c>
      <c r="F33" s="43">
        <f>IFERROR(C33*E33,0)</f>
        <v>0</v>
      </c>
    </row>
    <row r="34" spans="1:6" s="3" customFormat="1" outlineLevel="1">
      <c r="A34" s="26" t="s">
        <v>368</v>
      </c>
      <c r="B34" s="26" t="s">
        <v>369</v>
      </c>
      <c r="C34" s="126"/>
      <c r="D34" s="59"/>
      <c r="E34" s="110">
        <v>1</v>
      </c>
      <c r="F34" s="43">
        <f>IFERROR(C34*E34,0)</f>
        <v>0</v>
      </c>
    </row>
    <row r="35" spans="1:6" s="5" customFormat="1" outlineLevel="1">
      <c r="A35" s="26" t="s">
        <v>370</v>
      </c>
      <c r="B35" s="26" t="s">
        <v>371</v>
      </c>
      <c r="C35" s="41">
        <f>IFERROR(C36+C37+C38,0)</f>
        <v>0</v>
      </c>
      <c r="D35" s="59"/>
      <c r="E35" s="110"/>
      <c r="F35" s="43">
        <f>IFERROR(F36+F37+F38,0)</f>
        <v>0</v>
      </c>
    </row>
    <row r="36" spans="1:6" outlineLevel="1">
      <c r="A36" s="87" t="s">
        <v>372</v>
      </c>
      <c r="B36" s="70" t="s">
        <v>373</v>
      </c>
      <c r="C36" s="126"/>
      <c r="D36" s="81"/>
      <c r="E36" s="73">
        <v>0</v>
      </c>
      <c r="F36" s="86">
        <f>IFERROR(C36*E36,0)</f>
        <v>0</v>
      </c>
    </row>
    <row r="37" spans="1:6" outlineLevel="1">
      <c r="A37" s="87" t="s">
        <v>374</v>
      </c>
      <c r="B37" s="70" t="s">
        <v>375</v>
      </c>
      <c r="C37" s="126"/>
      <c r="D37" s="81"/>
      <c r="E37" s="73">
        <v>0</v>
      </c>
      <c r="F37" s="86">
        <f>IFERROR(C37*E37,0)</f>
        <v>0</v>
      </c>
    </row>
    <row r="38" spans="1:6" outlineLevel="1">
      <c r="A38" s="70" t="s">
        <v>376</v>
      </c>
      <c r="B38" s="70" t="s">
        <v>377</v>
      </c>
      <c r="C38" s="126"/>
      <c r="D38" s="81"/>
      <c r="E38" s="73">
        <v>1</v>
      </c>
      <c r="F38" s="86">
        <f>IFERROR(C38*E38,0)</f>
        <v>0</v>
      </c>
    </row>
    <row r="39" spans="1:6" s="3" customFormat="1" outlineLevel="1">
      <c r="A39" s="26" t="s">
        <v>378</v>
      </c>
      <c r="B39" s="26" t="s">
        <v>379</v>
      </c>
      <c r="C39" s="126"/>
      <c r="D39" s="59"/>
      <c r="E39" s="110">
        <v>0.5</v>
      </c>
      <c r="F39" s="43">
        <f>IFERROR(C39*E39,0)</f>
        <v>0</v>
      </c>
    </row>
    <row r="40" spans="1:6" customFormat="1">
      <c r="A40" s="24" t="s">
        <v>380</v>
      </c>
      <c r="B40" s="24" t="s">
        <v>381</v>
      </c>
      <c r="C40" s="38">
        <f>IFERROR(C41+C42+C43,0)</f>
        <v>0</v>
      </c>
      <c r="D40" s="59"/>
      <c r="E40" s="99"/>
      <c r="F40" s="42">
        <f>IFERROR(F41+F42+F43,0)</f>
        <v>0</v>
      </c>
    </row>
    <row r="41" spans="1:6" outlineLevel="1">
      <c r="A41" s="70" t="s">
        <v>382</v>
      </c>
      <c r="B41" s="70" t="s">
        <v>383</v>
      </c>
      <c r="C41" s="126"/>
      <c r="D41" s="81"/>
      <c r="E41" s="73">
        <v>1</v>
      </c>
      <c r="F41" s="86">
        <f>IFERROR(C41*E41,0)</f>
        <v>0</v>
      </c>
    </row>
    <row r="42" spans="1:6" outlineLevel="1">
      <c r="A42" s="70" t="s">
        <v>384</v>
      </c>
      <c r="B42" s="70" t="s">
        <v>385</v>
      </c>
      <c r="C42" s="126"/>
      <c r="D42" s="81"/>
      <c r="E42" s="73">
        <v>1</v>
      </c>
      <c r="F42" s="86">
        <f>IFERROR(C42*E42,0)</f>
        <v>0</v>
      </c>
    </row>
    <row r="43" spans="1:6" outlineLevel="1">
      <c r="A43" s="70" t="s">
        <v>386</v>
      </c>
      <c r="B43" s="70" t="s">
        <v>387</v>
      </c>
      <c r="C43" s="126"/>
      <c r="D43" s="81"/>
      <c r="E43" s="73">
        <v>0</v>
      </c>
      <c r="F43" s="86">
        <f>IFERROR(C43*E43,0)</f>
        <v>0</v>
      </c>
    </row>
    <row r="44" spans="1:6" customFormat="1" ht="30" customHeight="1">
      <c r="A44" s="24" t="s">
        <v>388</v>
      </c>
      <c r="B44" s="24" t="s">
        <v>389</v>
      </c>
      <c r="C44" s="38">
        <f>IFERROR(C7+C30+C40,0)</f>
        <v>0</v>
      </c>
      <c r="D44" s="59"/>
      <c r="E44" s="99"/>
      <c r="F44" s="42">
        <f>IFERROR(F40+F30+F7+'LCR-5'!H107,0)</f>
        <v>0</v>
      </c>
    </row>
    <row r="45" spans="1:6">
      <c r="A45" s="24" t="s">
        <v>390</v>
      </c>
      <c r="B45" s="24" t="s">
        <v>391</v>
      </c>
      <c r="C45" s="38">
        <f>IFERROR('LCR-3'!F148,0)</f>
        <v>0</v>
      </c>
      <c r="D45" s="38"/>
      <c r="E45" s="51">
        <v>0.75</v>
      </c>
      <c r="F45" s="42">
        <f>IFERROR(C45*E45,0)</f>
        <v>0</v>
      </c>
    </row>
    <row r="46" spans="1:6" ht="15" thickBot="1">
      <c r="A46" s="24" t="s">
        <v>392</v>
      </c>
      <c r="B46" s="49" t="s">
        <v>393</v>
      </c>
      <c r="C46" s="88"/>
      <c r="D46" s="89"/>
      <c r="E46" s="90"/>
      <c r="F46" s="44">
        <f>MIN(F44,F45)</f>
        <v>0</v>
      </c>
    </row>
  </sheetData>
  <sheetProtection algorithmName="SHA-512" hashValue="/sn62L3pVvEmdIW40SLHEAzAiLQPNKdanuKxY5ztNa8SlF9AUMXV5Xd1sixWB/DtUUlEI09zDvbKvmNsq2U0Mw==" saltValue="ENTuGR2RE3Kp9FzPrGX+nQ==" spinCount="100000" sheet="1" objects="1" scenarios="1" formatCells="0" formatColumns="0" formatRows="0"/>
  <mergeCells count="5">
    <mergeCell ref="A1:B1"/>
    <mergeCell ref="A2:C2"/>
    <mergeCell ref="A3:C3"/>
    <mergeCell ref="A4:C4"/>
    <mergeCell ref="A5:B5"/>
  </mergeCells>
  <conditionalFormatting sqref="C11:D11">
    <cfRule type="cellIs" dxfId="41" priority="5" stopIfTrue="1" operator="equal">
      <formula>"Fail"</formula>
    </cfRule>
    <cfRule type="cellIs" dxfId="40" priority="6" stopIfTrue="1" operator="equal">
      <formula>"Pass"</formula>
    </cfRule>
  </conditionalFormatting>
  <conditionalFormatting sqref="C14:D14">
    <cfRule type="cellIs" dxfId="39" priority="9" stopIfTrue="1" operator="equal">
      <formula>"Fail"</formula>
    </cfRule>
    <cfRule type="cellIs" dxfId="38" priority="10" stopIfTrue="1" operator="equal">
      <formula>"Pass"</formula>
    </cfRule>
  </conditionalFormatting>
  <conditionalFormatting sqref="C17:D17">
    <cfRule type="cellIs" dxfId="37" priority="13" stopIfTrue="1" operator="equal">
      <formula>"Fail"</formula>
    </cfRule>
    <cfRule type="cellIs" dxfId="36" priority="14" stopIfTrue="1" operator="equal">
      <formula>"Pass"</formula>
    </cfRule>
  </conditionalFormatting>
  <conditionalFormatting sqref="C20:D20">
    <cfRule type="cellIs" dxfId="35" priority="1" stopIfTrue="1" operator="equal">
      <formula>"Fail"</formula>
    </cfRule>
    <cfRule type="cellIs" dxfId="34" priority="2" stopIfTrue="1" operator="equal">
      <formula>"Pass"</formula>
    </cfRule>
  </conditionalFormatting>
  <pageMargins left="0.7" right="0.7" top="0.75" bottom="0.75" header="0.3" footer="0.3"/>
  <pageSetup scale="5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1EA99-18A1-4183-905B-0E6EFB88685A}">
  <sheetPr>
    <tabColor theme="9"/>
    <pageSetUpPr fitToPage="1"/>
  </sheetPr>
  <dimension ref="A1:H112"/>
  <sheetViews>
    <sheetView tabSelected="1" zoomScaleNormal="100" workbookViewId="0">
      <selection activeCell="B9" sqref="B9"/>
    </sheetView>
  </sheetViews>
  <sheetFormatPr defaultRowHeight="14.5" outlineLevelRow="1"/>
  <cols>
    <col min="1" max="1" width="24.54296875" customWidth="1"/>
    <col min="2" max="2" width="47.54296875" style="7" customWidth="1"/>
    <col min="3" max="3" width="39" customWidth="1"/>
    <col min="4" max="4" width="22.81640625" customWidth="1"/>
    <col min="5" max="5" width="17.453125" customWidth="1"/>
    <col min="6" max="6" width="14.81640625" customWidth="1"/>
    <col min="7" max="7" width="12" customWidth="1"/>
    <col min="8" max="8" width="14.54296875" customWidth="1"/>
  </cols>
  <sheetData>
    <row r="1" spans="1:8" ht="18">
      <c r="A1" s="138" t="s">
        <v>0</v>
      </c>
      <c r="B1" s="138"/>
      <c r="C1" s="1"/>
      <c r="D1" s="1"/>
      <c r="E1" s="1"/>
      <c r="F1" s="1"/>
      <c r="G1" s="1"/>
      <c r="H1" s="1"/>
    </row>
    <row r="2" spans="1:8" ht="18">
      <c r="A2" s="139" t="s">
        <v>1</v>
      </c>
      <c r="B2" s="139"/>
      <c r="C2" s="139"/>
      <c r="D2" s="1"/>
      <c r="E2" s="1"/>
      <c r="F2" s="1"/>
      <c r="G2" s="1"/>
      <c r="H2" s="1"/>
    </row>
    <row r="3" spans="1:8" ht="18">
      <c r="A3" s="139" t="s">
        <v>2</v>
      </c>
      <c r="B3" s="139"/>
      <c r="C3" s="139"/>
      <c r="D3" s="1"/>
      <c r="E3" s="1"/>
      <c r="F3" s="1"/>
      <c r="G3" s="1"/>
      <c r="H3" s="1"/>
    </row>
    <row r="4" spans="1:8" ht="18">
      <c r="A4" s="139" t="s">
        <v>394</v>
      </c>
      <c r="B4" s="139"/>
      <c r="C4" s="139"/>
      <c r="D4" s="1"/>
      <c r="E4" s="1"/>
      <c r="F4" s="1"/>
      <c r="G4" s="1"/>
      <c r="H4" s="1"/>
    </row>
    <row r="5" spans="1:8" ht="18">
      <c r="A5" s="140" t="s">
        <v>4</v>
      </c>
      <c r="B5" s="140"/>
      <c r="C5" s="1"/>
      <c r="D5" s="1"/>
      <c r="E5" s="1"/>
      <c r="F5" s="1"/>
      <c r="G5" s="1"/>
      <c r="H5" s="1"/>
    </row>
    <row r="6" spans="1:8" ht="39">
      <c r="A6" s="84" t="s">
        <v>5</v>
      </c>
      <c r="B6" s="63" t="s">
        <v>6</v>
      </c>
      <c r="C6" s="63" t="s">
        <v>395</v>
      </c>
      <c r="D6" s="63" t="s">
        <v>396</v>
      </c>
      <c r="E6" s="63" t="s">
        <v>397</v>
      </c>
      <c r="F6" s="63" t="s">
        <v>398</v>
      </c>
      <c r="G6" s="63" t="s">
        <v>399</v>
      </c>
      <c r="H6" s="63" t="s">
        <v>400</v>
      </c>
    </row>
    <row r="7" spans="1:8" ht="39">
      <c r="A7" s="24" t="s">
        <v>401</v>
      </c>
      <c r="B7" s="24" t="s">
        <v>402</v>
      </c>
      <c r="C7" s="91"/>
      <c r="D7" s="91"/>
      <c r="E7" s="91"/>
      <c r="F7" s="91"/>
      <c r="G7" s="91"/>
      <c r="H7" s="91"/>
    </row>
    <row r="8" spans="1:8" ht="26" outlineLevel="1">
      <c r="A8" s="29" t="s">
        <v>403</v>
      </c>
      <c r="B8" s="29" t="s">
        <v>404</v>
      </c>
      <c r="C8" s="126"/>
      <c r="D8" s="126"/>
      <c r="E8" s="98">
        <v>0</v>
      </c>
      <c r="F8" s="39">
        <f>IFERROR(E8*D8,0)</f>
        <v>0</v>
      </c>
      <c r="G8" s="98">
        <v>0</v>
      </c>
      <c r="H8" s="39">
        <f>IFERROR(G8*C8,0)</f>
        <v>0</v>
      </c>
    </row>
    <row r="9" spans="1:8" ht="26" outlineLevel="1">
      <c r="A9" s="37" t="s">
        <v>405</v>
      </c>
      <c r="B9" s="37" t="s">
        <v>406</v>
      </c>
      <c r="C9" s="126"/>
      <c r="D9" s="126"/>
      <c r="E9" s="85"/>
      <c r="F9" s="81"/>
      <c r="G9" s="85"/>
      <c r="H9" s="81"/>
    </row>
    <row r="10" spans="1:8" outlineLevel="1">
      <c r="A10" s="92"/>
      <c r="B10" s="47" t="str">
        <f>CONCATENATE("Check: row ", ROW(B9), " ≤ row ", ROW(C8),)</f>
        <v>Check: row 9 ≤ row 8</v>
      </c>
      <c r="C10" s="93" t="str">
        <f>IF((C9&lt;=C8),"Pass","Fail")</f>
        <v>Pass</v>
      </c>
      <c r="D10" s="93" t="str">
        <f>IF((D9&lt;=D8),"Pass","Fail")</f>
        <v>Pass</v>
      </c>
      <c r="E10" s="85"/>
      <c r="F10" s="81"/>
      <c r="G10" s="85"/>
      <c r="H10" s="81"/>
    </row>
    <row r="11" spans="1:8" ht="26" outlineLevel="1">
      <c r="A11" s="29" t="s">
        <v>407</v>
      </c>
      <c r="B11" s="29" t="s">
        <v>408</v>
      </c>
      <c r="C11" s="126"/>
      <c r="D11" s="126"/>
      <c r="E11" s="99"/>
      <c r="F11" s="59"/>
      <c r="G11" s="98">
        <v>0.15</v>
      </c>
      <c r="H11" s="39">
        <f>IFERROR(G11*C11,0)</f>
        <v>0</v>
      </c>
    </row>
    <row r="12" spans="1:8" ht="26" outlineLevel="1">
      <c r="A12" s="37" t="s">
        <v>409</v>
      </c>
      <c r="B12" s="37" t="s">
        <v>406</v>
      </c>
      <c r="C12" s="126"/>
      <c r="D12" s="126"/>
      <c r="E12" s="85"/>
      <c r="F12" s="81"/>
      <c r="G12" s="85"/>
      <c r="H12" s="81"/>
    </row>
    <row r="13" spans="1:8" outlineLevel="1">
      <c r="A13" s="92"/>
      <c r="B13" s="47" t="str">
        <f>CONCATENATE("Check: row ", ROW(B12), " ≤ row ", ROW(C11),)</f>
        <v>Check: row 12 ≤ row 11</v>
      </c>
      <c r="C13" s="93" t="str">
        <f>IF((C12&lt;=C11),"Pass","Fail")</f>
        <v>Pass</v>
      </c>
      <c r="D13" s="93" t="str">
        <f>IF((D12&lt;=D11),"Pass","Fail")</f>
        <v>Pass</v>
      </c>
      <c r="E13" s="85"/>
      <c r="F13" s="81"/>
      <c r="G13" s="85"/>
      <c r="H13" s="81"/>
    </row>
    <row r="14" spans="1:8" ht="26" outlineLevel="1">
      <c r="A14" s="29" t="s">
        <v>410</v>
      </c>
      <c r="B14" s="29" t="s">
        <v>411</v>
      </c>
      <c r="C14" s="126"/>
      <c r="D14" s="126"/>
      <c r="E14" s="99"/>
      <c r="F14" s="59"/>
      <c r="G14" s="98">
        <v>0.25</v>
      </c>
      <c r="H14" s="39">
        <f>IFERROR(G14*C14,0)</f>
        <v>0</v>
      </c>
    </row>
    <row r="15" spans="1:8" ht="26" outlineLevel="1">
      <c r="A15" s="37" t="s">
        <v>412</v>
      </c>
      <c r="B15" s="37" t="s">
        <v>406</v>
      </c>
      <c r="C15" s="126"/>
      <c r="D15" s="126"/>
      <c r="E15" s="85"/>
      <c r="F15" s="81"/>
      <c r="G15" s="85"/>
      <c r="H15" s="81"/>
    </row>
    <row r="16" spans="1:8" outlineLevel="1">
      <c r="A16" s="92"/>
      <c r="B16" s="47" t="str">
        <f>CONCATENATE("Check: row ", ROW(B15), " ≤ row ", ROW(C14),)</f>
        <v>Check: row 15 ≤ row 14</v>
      </c>
      <c r="C16" s="93" t="str">
        <f>IF((C15&lt;=C14),"Pass","Fail")</f>
        <v>Pass</v>
      </c>
      <c r="D16" s="93" t="str">
        <f>IF((D15&lt;=D14),"Pass","Fail")</f>
        <v>Pass</v>
      </c>
      <c r="E16" s="85"/>
      <c r="F16" s="81"/>
      <c r="G16" s="85"/>
      <c r="H16" s="81"/>
    </row>
    <row r="17" spans="1:8" ht="26" outlineLevel="1">
      <c r="A17" s="29" t="s">
        <v>413</v>
      </c>
      <c r="B17" s="29" t="s">
        <v>414</v>
      </c>
      <c r="C17" s="126"/>
      <c r="D17" s="126"/>
      <c r="E17" s="99"/>
      <c r="F17" s="59"/>
      <c r="G17" s="98">
        <v>0.5</v>
      </c>
      <c r="H17" s="39">
        <f>IFERROR(G17*C17,0)</f>
        <v>0</v>
      </c>
    </row>
    <row r="18" spans="1:8" ht="26" outlineLevel="1">
      <c r="A18" s="37" t="s">
        <v>415</v>
      </c>
      <c r="B18" s="37" t="s">
        <v>406</v>
      </c>
      <c r="C18" s="126"/>
      <c r="D18" s="126"/>
      <c r="E18" s="85"/>
      <c r="F18" s="81"/>
      <c r="G18" s="85"/>
      <c r="H18" s="81"/>
    </row>
    <row r="19" spans="1:8" outlineLevel="1">
      <c r="A19" s="92"/>
      <c r="B19" s="47" t="str">
        <f>CONCATENATE("Check: row ", ROW(B18), " ≤ row ", ROW(C17),)</f>
        <v>Check: row 18 ≤ row 17</v>
      </c>
      <c r="C19" s="93" t="str">
        <f>IF((C18&lt;=C17),"Pass","Fail")</f>
        <v>Pass</v>
      </c>
      <c r="D19" s="93" t="str">
        <f>IF((D18&lt;=D17),"Pass","Fail")</f>
        <v>Pass</v>
      </c>
      <c r="E19" s="85"/>
      <c r="F19" s="81"/>
      <c r="G19" s="85"/>
      <c r="H19" s="81"/>
    </row>
    <row r="20" spans="1:8" ht="26" outlineLevel="1">
      <c r="A20" s="29" t="s">
        <v>416</v>
      </c>
      <c r="B20" s="29" t="s">
        <v>417</v>
      </c>
      <c r="C20" s="126"/>
      <c r="D20" s="126"/>
      <c r="E20" s="99"/>
      <c r="F20" s="59"/>
      <c r="G20" s="98">
        <v>1</v>
      </c>
      <c r="H20" s="39">
        <f>IFERROR(G20*C20,0)</f>
        <v>0</v>
      </c>
    </row>
    <row r="21" spans="1:8" ht="26" outlineLevel="1">
      <c r="A21" s="37" t="s">
        <v>418</v>
      </c>
      <c r="B21" s="37" t="s">
        <v>406</v>
      </c>
      <c r="C21" s="126"/>
      <c r="D21" s="126"/>
      <c r="E21" s="85"/>
      <c r="F21" s="81"/>
      <c r="G21" s="85"/>
      <c r="H21" s="81"/>
    </row>
    <row r="22" spans="1:8" outlineLevel="1">
      <c r="A22" s="92"/>
      <c r="B22" s="47" t="str">
        <f>CONCATENATE("Check: row ", ROW(B21), " ≤ row ", ROW(C20),)</f>
        <v>Check: row 21 ≤ row 20</v>
      </c>
      <c r="C22" s="93" t="str">
        <f>IF((C21&lt;=C20),"Pass","Fail")</f>
        <v>Pass</v>
      </c>
      <c r="D22" s="93" t="str">
        <f>IF((D21&lt;=D20),"Pass","Fail")</f>
        <v>Pass</v>
      </c>
      <c r="E22" s="85"/>
      <c r="F22" s="81"/>
      <c r="G22" s="85"/>
      <c r="H22" s="81"/>
    </row>
    <row r="23" spans="1:8" ht="26" outlineLevel="1">
      <c r="A23" s="29" t="s">
        <v>419</v>
      </c>
      <c r="B23" s="29" t="s">
        <v>420</v>
      </c>
      <c r="C23" s="126"/>
      <c r="D23" s="126"/>
      <c r="E23" s="98">
        <v>0.15</v>
      </c>
      <c r="F23" s="39">
        <f>IFERROR(E23*D23,0)</f>
        <v>0</v>
      </c>
      <c r="G23" s="99"/>
      <c r="H23" s="59"/>
    </row>
    <row r="24" spans="1:8" ht="26" outlineLevel="1">
      <c r="A24" s="37" t="s">
        <v>421</v>
      </c>
      <c r="B24" s="37" t="s">
        <v>406</v>
      </c>
      <c r="C24" s="126"/>
      <c r="D24" s="126"/>
      <c r="E24" s="85"/>
      <c r="F24" s="81"/>
      <c r="G24" s="85"/>
      <c r="H24" s="81"/>
    </row>
    <row r="25" spans="1:8" outlineLevel="1">
      <c r="A25" s="92"/>
      <c r="B25" s="47" t="str">
        <f>CONCATENATE("Check: row ", ROW(B24), " ≤ row ", ROW(C23),)</f>
        <v>Check: row 24 ≤ row 23</v>
      </c>
      <c r="C25" s="93" t="str">
        <f>IF((C24&lt;=C23),"Pass","Fail")</f>
        <v>Pass</v>
      </c>
      <c r="D25" s="93" t="str">
        <f>IF((D24&lt;=D23),"Pass","Fail")</f>
        <v>Pass</v>
      </c>
      <c r="E25" s="85"/>
      <c r="F25" s="81"/>
      <c r="G25" s="85"/>
      <c r="H25" s="81"/>
    </row>
    <row r="26" spans="1:8" ht="26" outlineLevel="1">
      <c r="A26" s="29" t="s">
        <v>422</v>
      </c>
      <c r="B26" s="29" t="s">
        <v>423</v>
      </c>
      <c r="C26" s="126"/>
      <c r="D26" s="126"/>
      <c r="E26" s="98">
        <v>0</v>
      </c>
      <c r="F26" s="39">
        <f>IFERROR(E26*D26,0)</f>
        <v>0</v>
      </c>
      <c r="G26" s="98">
        <v>0</v>
      </c>
      <c r="H26" s="39">
        <f>IFERROR(G26*C26,0)</f>
        <v>0</v>
      </c>
    </row>
    <row r="27" spans="1:8" ht="26" outlineLevel="1">
      <c r="A27" s="37" t="s">
        <v>424</v>
      </c>
      <c r="B27" s="37" t="s">
        <v>406</v>
      </c>
      <c r="C27" s="126"/>
      <c r="D27" s="126"/>
      <c r="E27" s="85"/>
      <c r="F27" s="81"/>
      <c r="G27" s="85"/>
      <c r="H27" s="81"/>
    </row>
    <row r="28" spans="1:8" outlineLevel="1">
      <c r="A28" s="92"/>
      <c r="B28" s="47" t="str">
        <f>CONCATENATE("Check: row ", ROW(B27), " ≤ row ", ROW(C26),)</f>
        <v>Check: row 27 ≤ row 26</v>
      </c>
      <c r="C28" s="93" t="str">
        <f>IF((C27&lt;=C26),"Pass","Fail")</f>
        <v>Pass</v>
      </c>
      <c r="D28" s="93" t="str">
        <f>IF((D27&lt;=D26),"Pass","Fail")</f>
        <v>Pass</v>
      </c>
      <c r="E28" s="85"/>
      <c r="F28" s="81"/>
      <c r="G28" s="85"/>
      <c r="H28" s="81"/>
    </row>
    <row r="29" spans="1:8" ht="26" outlineLevel="1">
      <c r="A29" s="29" t="s">
        <v>425</v>
      </c>
      <c r="B29" s="29" t="s">
        <v>426</v>
      </c>
      <c r="C29" s="126"/>
      <c r="D29" s="126"/>
      <c r="E29" s="99"/>
      <c r="F29" s="59"/>
      <c r="G29" s="98">
        <v>0.1</v>
      </c>
      <c r="H29" s="39">
        <f>IFERROR(G29*C29,0)</f>
        <v>0</v>
      </c>
    </row>
    <row r="30" spans="1:8" ht="26" outlineLevel="1">
      <c r="A30" s="37" t="s">
        <v>427</v>
      </c>
      <c r="B30" s="37" t="s">
        <v>406</v>
      </c>
      <c r="C30" s="126"/>
      <c r="D30" s="126"/>
      <c r="E30" s="85"/>
      <c r="F30" s="81"/>
      <c r="G30" s="85"/>
      <c r="H30" s="81"/>
    </row>
    <row r="31" spans="1:8" outlineLevel="1">
      <c r="A31" s="92"/>
      <c r="B31" s="47" t="str">
        <f>CONCATENATE("Check: row ", ROW(B30), " ≤ row ", ROW(C29),)</f>
        <v>Check: row 30 ≤ row 29</v>
      </c>
      <c r="C31" s="93" t="str">
        <f>IF((C30&lt;=C29),"Pass","Fail")</f>
        <v>Pass</v>
      </c>
      <c r="D31" s="93" t="str">
        <f>IF((D30&lt;=D29),"Pass","Fail")</f>
        <v>Pass</v>
      </c>
      <c r="E31" s="85"/>
      <c r="F31" s="81"/>
      <c r="G31" s="85"/>
      <c r="H31" s="81"/>
    </row>
    <row r="32" spans="1:8" ht="26" outlineLevel="1">
      <c r="A32" s="29" t="s">
        <v>428</v>
      </c>
      <c r="B32" s="29" t="s">
        <v>429</v>
      </c>
      <c r="C32" s="126"/>
      <c r="D32" s="126"/>
      <c r="E32" s="99"/>
      <c r="F32" s="59"/>
      <c r="G32" s="98">
        <v>0.35</v>
      </c>
      <c r="H32" s="39">
        <f>IFERROR(G32*C32,0)</f>
        <v>0</v>
      </c>
    </row>
    <row r="33" spans="1:8" ht="26" outlineLevel="1">
      <c r="A33" s="37" t="s">
        <v>430</v>
      </c>
      <c r="B33" s="37" t="s">
        <v>406</v>
      </c>
      <c r="C33" s="126"/>
      <c r="D33" s="126"/>
      <c r="E33" s="85"/>
      <c r="F33" s="81"/>
      <c r="G33" s="85"/>
      <c r="H33" s="81"/>
    </row>
    <row r="34" spans="1:8" outlineLevel="1">
      <c r="A34" s="92"/>
      <c r="B34" s="47" t="str">
        <f>CONCATENATE("Check: row ", ROW(B33), " ≤ row ", ROW(C32),)</f>
        <v>Check: row 33 ≤ row 32</v>
      </c>
      <c r="C34" s="93" t="str">
        <f>IF((C33&lt;=C32),"Pass","Fail")</f>
        <v>Pass</v>
      </c>
      <c r="D34" s="93" t="str">
        <f>IF((D33&lt;=D32),"Pass","Fail")</f>
        <v>Pass</v>
      </c>
      <c r="E34" s="85"/>
      <c r="F34" s="81"/>
      <c r="G34" s="85"/>
      <c r="H34" s="81"/>
    </row>
    <row r="35" spans="1:8" ht="26" outlineLevel="1">
      <c r="A35" s="29" t="s">
        <v>431</v>
      </c>
      <c r="B35" s="29" t="s">
        <v>432</v>
      </c>
      <c r="C35" s="126"/>
      <c r="D35" s="126"/>
      <c r="E35" s="99"/>
      <c r="F35" s="59"/>
      <c r="G35" s="98">
        <v>0.85</v>
      </c>
      <c r="H35" s="39">
        <f>IFERROR(G35*C35,0)</f>
        <v>0</v>
      </c>
    </row>
    <row r="36" spans="1:8" ht="26" outlineLevel="1">
      <c r="A36" s="37" t="s">
        <v>433</v>
      </c>
      <c r="B36" s="37" t="s">
        <v>406</v>
      </c>
      <c r="C36" s="126"/>
      <c r="D36" s="126"/>
      <c r="E36" s="85"/>
      <c r="F36" s="81"/>
      <c r="G36" s="85"/>
      <c r="H36" s="81"/>
    </row>
    <row r="37" spans="1:8" outlineLevel="1">
      <c r="A37" s="92"/>
      <c r="B37" s="47" t="str">
        <f>CONCATENATE("Check: row ", ROW(B36), " ≤ row ", ROW(C35),)</f>
        <v>Check: row 36 ≤ row 35</v>
      </c>
      <c r="C37" s="93" t="str">
        <f>IF((C36&lt;=C35),"Pass","Fail")</f>
        <v>Pass</v>
      </c>
      <c r="D37" s="93" t="str">
        <f>IF((D36&lt;=D35),"Pass","Fail")</f>
        <v>Pass</v>
      </c>
      <c r="E37" s="85"/>
      <c r="F37" s="81"/>
      <c r="G37" s="85"/>
      <c r="H37" s="81"/>
    </row>
    <row r="38" spans="1:8" ht="26" outlineLevel="1">
      <c r="A38" s="29" t="s">
        <v>434</v>
      </c>
      <c r="B38" s="29" t="s">
        <v>435</v>
      </c>
      <c r="C38" s="126"/>
      <c r="D38" s="126"/>
      <c r="E38" s="98">
        <v>0.25</v>
      </c>
      <c r="F38" s="39">
        <f>IFERROR(E38*D38,0)</f>
        <v>0</v>
      </c>
      <c r="G38" s="99"/>
      <c r="H38" s="59"/>
    </row>
    <row r="39" spans="1:8" ht="26" outlineLevel="1">
      <c r="A39" s="37" t="s">
        <v>436</v>
      </c>
      <c r="B39" s="37" t="s">
        <v>406</v>
      </c>
      <c r="C39" s="126"/>
      <c r="D39" s="126"/>
      <c r="E39" s="85"/>
      <c r="F39" s="81"/>
      <c r="G39" s="85"/>
      <c r="H39" s="81"/>
    </row>
    <row r="40" spans="1:8" outlineLevel="1">
      <c r="A40" s="92"/>
      <c r="B40" s="47" t="str">
        <f>CONCATENATE("Check: row ", ROW(B39), " ≤ row ", ROW(C38),)</f>
        <v>Check: row 39 ≤ row 38</v>
      </c>
      <c r="C40" s="93" t="str">
        <f>IF((C39&lt;=C38),"Pass","Fail")</f>
        <v>Pass</v>
      </c>
      <c r="D40" s="93" t="str">
        <f>IF((D39&lt;=D38),"Pass","Fail")</f>
        <v>Pass</v>
      </c>
      <c r="E40" s="85"/>
      <c r="F40" s="81"/>
      <c r="G40" s="85"/>
      <c r="H40" s="81"/>
    </row>
    <row r="41" spans="1:8" ht="26" outlineLevel="1">
      <c r="A41" s="29" t="s">
        <v>437</v>
      </c>
      <c r="B41" s="29" t="s">
        <v>438</v>
      </c>
      <c r="C41" s="126"/>
      <c r="D41" s="126"/>
      <c r="E41" s="98">
        <v>0.1</v>
      </c>
      <c r="F41" s="39">
        <f>IFERROR(E41*D41,0)</f>
        <v>0</v>
      </c>
      <c r="G41" s="99"/>
      <c r="H41" s="59"/>
    </row>
    <row r="42" spans="1:8" ht="26" outlineLevel="1">
      <c r="A42" s="37" t="s">
        <v>439</v>
      </c>
      <c r="B42" s="37" t="s">
        <v>406</v>
      </c>
      <c r="C42" s="126"/>
      <c r="D42" s="126"/>
      <c r="E42" s="85"/>
      <c r="F42" s="81"/>
      <c r="G42" s="85"/>
      <c r="H42" s="81"/>
    </row>
    <row r="43" spans="1:8" outlineLevel="1">
      <c r="A43" s="92"/>
      <c r="B43" s="47" t="str">
        <f>CONCATENATE("Check: row ", ROW(B42), " ≤ row ", ROW(C41),)</f>
        <v>Check: row 42 ≤ row 41</v>
      </c>
      <c r="C43" s="93" t="str">
        <f>IF((C42&lt;=C41),"Pass","Fail")</f>
        <v>Pass</v>
      </c>
      <c r="D43" s="93" t="str">
        <f>IF((D42&lt;=D41),"Pass","Fail")</f>
        <v>Pass</v>
      </c>
      <c r="E43" s="85"/>
      <c r="F43" s="81"/>
      <c r="G43" s="85"/>
      <c r="H43" s="81"/>
    </row>
    <row r="44" spans="1:8" ht="26" outlineLevel="1">
      <c r="A44" s="29" t="s">
        <v>440</v>
      </c>
      <c r="B44" s="29" t="s">
        <v>441</v>
      </c>
      <c r="C44" s="126"/>
      <c r="D44" s="126"/>
      <c r="E44" s="98">
        <v>0</v>
      </c>
      <c r="F44" s="39">
        <f>IFERROR(E44*D44,0)</f>
        <v>0</v>
      </c>
      <c r="G44" s="98">
        <v>0</v>
      </c>
      <c r="H44" s="39">
        <f>IFERROR(G44*C44,0)</f>
        <v>0</v>
      </c>
    </row>
    <row r="45" spans="1:8" ht="26" outlineLevel="1">
      <c r="A45" s="37" t="s">
        <v>442</v>
      </c>
      <c r="B45" s="37" t="s">
        <v>406</v>
      </c>
      <c r="C45" s="126"/>
      <c r="D45" s="126"/>
      <c r="E45" s="85"/>
      <c r="F45" s="81"/>
      <c r="G45" s="85"/>
      <c r="H45" s="81"/>
    </row>
    <row r="46" spans="1:8" outlineLevel="1">
      <c r="A46" s="92"/>
      <c r="B46" s="47" t="str">
        <f>CONCATENATE("Check: row ", ROW(B45), " ≤ row ", ROW(C44),)</f>
        <v>Check: row 45 ≤ row 44</v>
      </c>
      <c r="C46" s="93" t="str">
        <f>IF((C45&lt;=C44),"Pass","Fail")</f>
        <v>Pass</v>
      </c>
      <c r="D46" s="93" t="str">
        <f>IF((D45&lt;=D44),"Pass","Fail")</f>
        <v>Pass</v>
      </c>
      <c r="E46" s="85"/>
      <c r="F46" s="81"/>
      <c r="G46" s="85"/>
      <c r="H46" s="81"/>
    </row>
    <row r="47" spans="1:8" ht="26" outlineLevel="1">
      <c r="A47" s="29" t="s">
        <v>443</v>
      </c>
      <c r="B47" s="29" t="s">
        <v>444</v>
      </c>
      <c r="C47" s="126"/>
      <c r="D47" s="126"/>
      <c r="E47" s="99"/>
      <c r="F47" s="59"/>
      <c r="G47" s="98">
        <v>0.25</v>
      </c>
      <c r="H47" s="39">
        <f>IFERROR(G47*C47,0)</f>
        <v>0</v>
      </c>
    </row>
    <row r="48" spans="1:8" ht="26" outlineLevel="1">
      <c r="A48" s="37" t="s">
        <v>445</v>
      </c>
      <c r="B48" s="37" t="s">
        <v>406</v>
      </c>
      <c r="C48" s="126"/>
      <c r="D48" s="126"/>
      <c r="E48" s="85"/>
      <c r="F48" s="81"/>
      <c r="G48" s="85"/>
      <c r="H48" s="81"/>
    </row>
    <row r="49" spans="1:8" outlineLevel="1">
      <c r="A49" s="92"/>
      <c r="B49" s="47" t="str">
        <f>CONCATENATE("Check: row ", ROW(B48), " ≤ row ", ROW(C47),)</f>
        <v>Check: row 48 ≤ row 47</v>
      </c>
      <c r="C49" s="93" t="str">
        <f>IF((C48&lt;=C47),"Pass","Fail")</f>
        <v>Pass</v>
      </c>
      <c r="D49" s="93" t="str">
        <f>IF((D48&lt;=D47),"Pass","Fail")</f>
        <v>Pass</v>
      </c>
      <c r="E49" s="85"/>
      <c r="F49" s="81"/>
      <c r="G49" s="85"/>
      <c r="H49" s="81"/>
    </row>
    <row r="50" spans="1:8" ht="26" outlineLevel="1">
      <c r="A50" s="29" t="s">
        <v>446</v>
      </c>
      <c r="B50" s="29" t="s">
        <v>447</v>
      </c>
      <c r="C50" s="126"/>
      <c r="D50" s="126"/>
      <c r="E50" s="99"/>
      <c r="F50" s="59"/>
      <c r="G50" s="98">
        <v>0.75</v>
      </c>
      <c r="H50" s="39">
        <f>IFERROR(G50*C50,0)</f>
        <v>0</v>
      </c>
    </row>
    <row r="51" spans="1:8" ht="26" outlineLevel="1">
      <c r="A51" s="37" t="s">
        <v>448</v>
      </c>
      <c r="B51" s="37" t="s">
        <v>406</v>
      </c>
      <c r="C51" s="126"/>
      <c r="D51" s="126"/>
      <c r="E51" s="85"/>
      <c r="F51" s="81"/>
      <c r="G51" s="85"/>
      <c r="H51" s="81"/>
    </row>
    <row r="52" spans="1:8" outlineLevel="1">
      <c r="A52" s="92"/>
      <c r="B52" s="47" t="str">
        <f>CONCATENATE("Check: row ", ROW(B51), " ≤ row ", ROW(C50),)</f>
        <v>Check: row 51 ≤ row 50</v>
      </c>
      <c r="C52" s="93" t="str">
        <f>IF((C51&lt;=C50),"Pass","Fail")</f>
        <v>Pass</v>
      </c>
      <c r="D52" s="93" t="str">
        <f>IF((D51&lt;=D50),"Pass","Fail")</f>
        <v>Pass</v>
      </c>
      <c r="E52" s="85"/>
      <c r="F52" s="81"/>
      <c r="G52" s="85"/>
      <c r="H52" s="81"/>
    </row>
    <row r="53" spans="1:8" ht="26" outlineLevel="1">
      <c r="A53" s="29" t="s">
        <v>449</v>
      </c>
      <c r="B53" s="29" t="s">
        <v>450</v>
      </c>
      <c r="C53" s="126"/>
      <c r="D53" s="126"/>
      <c r="E53" s="98">
        <v>0.5</v>
      </c>
      <c r="F53" s="39">
        <f>IFERROR(E53*D53,0)</f>
        <v>0</v>
      </c>
      <c r="G53" s="99"/>
      <c r="H53" s="59"/>
    </row>
    <row r="54" spans="1:8" ht="26" outlineLevel="1">
      <c r="A54" s="37" t="s">
        <v>451</v>
      </c>
      <c r="B54" s="37" t="s">
        <v>406</v>
      </c>
      <c r="C54" s="126"/>
      <c r="D54" s="126"/>
      <c r="E54" s="85"/>
      <c r="F54" s="81"/>
      <c r="G54" s="85"/>
      <c r="H54" s="81"/>
    </row>
    <row r="55" spans="1:8" outlineLevel="1">
      <c r="A55" s="92"/>
      <c r="B55" s="50" t="str">
        <f>CONCATENATE("Check: row ", ROW(B54), " ≤ row ", ROW(C53),)</f>
        <v>Check: row 54 ≤ row 53</v>
      </c>
      <c r="C55" s="93" t="str">
        <f>IF((C54&lt;=C53),"Pass","Fail")</f>
        <v>Pass</v>
      </c>
      <c r="D55" s="93" t="str">
        <f>IF((D54&lt;=D53),"Pass","Fail")</f>
        <v>Pass</v>
      </c>
      <c r="E55" s="85"/>
      <c r="F55" s="81"/>
      <c r="G55" s="85"/>
      <c r="H55" s="81"/>
    </row>
    <row r="56" spans="1:8" ht="26" outlineLevel="1">
      <c r="A56" s="29" t="s">
        <v>452</v>
      </c>
      <c r="B56" s="29" t="s">
        <v>453</v>
      </c>
      <c r="C56" s="126"/>
      <c r="D56" s="126"/>
      <c r="E56" s="98">
        <v>0.35</v>
      </c>
      <c r="F56" s="39">
        <f>IFERROR(E56*D56,0)</f>
        <v>0</v>
      </c>
      <c r="G56" s="99"/>
      <c r="H56" s="59"/>
    </row>
    <row r="57" spans="1:8" ht="26" outlineLevel="1">
      <c r="A57" s="37" t="s">
        <v>454</v>
      </c>
      <c r="B57" s="37" t="s">
        <v>406</v>
      </c>
      <c r="C57" s="126"/>
      <c r="D57" s="126"/>
      <c r="E57" s="85"/>
      <c r="F57" s="81"/>
      <c r="G57" s="85"/>
      <c r="H57" s="81"/>
    </row>
    <row r="58" spans="1:8" outlineLevel="1">
      <c r="A58" s="92"/>
      <c r="B58" s="47" t="str">
        <f>CONCATENATE("Check: row ", ROW(B57), " ≤ row ", ROW(C56),)</f>
        <v>Check: row 57 ≤ row 56</v>
      </c>
      <c r="C58" s="93" t="str">
        <f>IF((C57&lt;=C56),"Pass","Fail")</f>
        <v>Pass</v>
      </c>
      <c r="D58" s="93" t="str">
        <f>IF((D57&lt;=D56),"Pass","Fail")</f>
        <v>Pass</v>
      </c>
      <c r="E58" s="85"/>
      <c r="F58" s="81"/>
      <c r="G58" s="85"/>
      <c r="H58" s="81"/>
    </row>
    <row r="59" spans="1:8" ht="26" outlineLevel="1">
      <c r="A59" s="29" t="s">
        <v>455</v>
      </c>
      <c r="B59" s="29" t="s">
        <v>456</v>
      </c>
      <c r="C59" s="126"/>
      <c r="D59" s="126"/>
      <c r="E59" s="98">
        <v>0.25</v>
      </c>
      <c r="F59" s="39">
        <f>IFERROR(E59*D59,0)</f>
        <v>0</v>
      </c>
      <c r="G59" s="99"/>
      <c r="H59" s="59"/>
    </row>
    <row r="60" spans="1:8" ht="26" outlineLevel="1">
      <c r="A60" s="37" t="s">
        <v>457</v>
      </c>
      <c r="B60" s="37" t="s">
        <v>406</v>
      </c>
      <c r="C60" s="126"/>
      <c r="D60" s="126"/>
      <c r="E60" s="85"/>
      <c r="F60" s="81"/>
      <c r="G60" s="85"/>
      <c r="H60" s="81"/>
    </row>
    <row r="61" spans="1:8" outlineLevel="1">
      <c r="A61" s="92"/>
      <c r="B61" s="47" t="str">
        <f>CONCATENATE("Check: row ", ROW(B60), " ≤ row ", ROW(C59),)</f>
        <v>Check: row 60 ≤ row 59</v>
      </c>
      <c r="C61" s="93" t="str">
        <f>IF((C60&lt;=C59),"Pass","Fail")</f>
        <v>Pass</v>
      </c>
      <c r="D61" s="93" t="str">
        <f>IF((D60&lt;=D59),"Pass","Fail")</f>
        <v>Pass</v>
      </c>
      <c r="E61" s="85"/>
      <c r="F61" s="81"/>
      <c r="G61" s="85"/>
      <c r="H61" s="81"/>
    </row>
    <row r="62" spans="1:8" ht="26" outlineLevel="1">
      <c r="A62" s="29" t="s">
        <v>458</v>
      </c>
      <c r="B62" s="29" t="s">
        <v>459</v>
      </c>
      <c r="C62" s="126"/>
      <c r="D62" s="126"/>
      <c r="E62" s="98">
        <v>0</v>
      </c>
      <c r="F62" s="39">
        <f>IFERROR(E62*D62,0)</f>
        <v>0</v>
      </c>
      <c r="G62" s="98">
        <v>0</v>
      </c>
      <c r="H62" s="39">
        <f>IFERROR(G62*C62,0)</f>
        <v>0</v>
      </c>
    </row>
    <row r="63" spans="1:8" ht="26" outlineLevel="1">
      <c r="A63" s="37" t="s">
        <v>460</v>
      </c>
      <c r="B63" s="37" t="s">
        <v>406</v>
      </c>
      <c r="C63" s="126"/>
      <c r="D63" s="126"/>
      <c r="E63" s="85"/>
      <c r="F63" s="81"/>
      <c r="G63" s="85"/>
      <c r="H63" s="81"/>
    </row>
    <row r="64" spans="1:8" outlineLevel="1">
      <c r="A64" s="92"/>
      <c r="B64" s="47" t="str">
        <f>CONCATENATE("Check: row ", ROW(B63), " ≤ row ", ROW(C62),)</f>
        <v>Check: row 63 ≤ row 62</v>
      </c>
      <c r="C64" s="93" t="str">
        <f>IF((C63&lt;=C62),"Pass","Fail")</f>
        <v>Pass</v>
      </c>
      <c r="D64" s="93" t="str">
        <f>IF((D63&lt;=D62),"Pass","Fail")</f>
        <v>Pass</v>
      </c>
      <c r="E64" s="85"/>
      <c r="F64" s="81"/>
      <c r="G64" s="85"/>
      <c r="H64" s="81"/>
    </row>
    <row r="65" spans="1:8" ht="26" outlineLevel="1">
      <c r="A65" s="29" t="s">
        <v>461</v>
      </c>
      <c r="B65" s="29" t="s">
        <v>462</v>
      </c>
      <c r="C65" s="126"/>
      <c r="D65" s="126"/>
      <c r="E65" s="99"/>
      <c r="F65" s="59"/>
      <c r="G65" s="98">
        <v>0.5</v>
      </c>
      <c r="H65" s="39">
        <f>IFERROR(G65*C65,0)</f>
        <v>0</v>
      </c>
    </row>
    <row r="66" spans="1:8" ht="26" outlineLevel="1">
      <c r="A66" s="37" t="s">
        <v>463</v>
      </c>
      <c r="B66" s="37" t="s">
        <v>406</v>
      </c>
      <c r="C66" s="126"/>
      <c r="D66" s="126"/>
      <c r="E66" s="85"/>
      <c r="F66" s="81"/>
      <c r="G66" s="85"/>
      <c r="H66" s="81"/>
    </row>
    <row r="67" spans="1:8" outlineLevel="1">
      <c r="A67" s="92"/>
      <c r="B67" s="47" t="str">
        <f>CONCATENATE("Check: row ", ROW(B66), " ≤ row ", ROW(C65),)</f>
        <v>Check: row 66 ≤ row 65</v>
      </c>
      <c r="C67" s="93" t="str">
        <f>IF((C66&lt;=C65),"Pass","Fail")</f>
        <v>Pass</v>
      </c>
      <c r="D67" s="93" t="str">
        <f>IF((D66&lt;=D65),"Pass","Fail")</f>
        <v>Pass</v>
      </c>
      <c r="E67" s="85"/>
      <c r="F67" s="81"/>
      <c r="G67" s="85"/>
      <c r="H67" s="81"/>
    </row>
    <row r="68" spans="1:8" ht="26" outlineLevel="1">
      <c r="A68" s="29" t="s">
        <v>464</v>
      </c>
      <c r="B68" s="29" t="s">
        <v>465</v>
      </c>
      <c r="C68" s="126"/>
      <c r="D68" s="126"/>
      <c r="E68" s="98">
        <v>1</v>
      </c>
      <c r="F68" s="39">
        <f>IFERROR(E68*D68,0)</f>
        <v>0</v>
      </c>
      <c r="G68" s="99"/>
      <c r="H68" s="59"/>
    </row>
    <row r="69" spans="1:8" ht="26" outlineLevel="1">
      <c r="A69" s="37" t="s">
        <v>466</v>
      </c>
      <c r="B69" s="37" t="s">
        <v>406</v>
      </c>
      <c r="C69" s="126"/>
      <c r="D69" s="126"/>
      <c r="E69" s="85"/>
      <c r="F69" s="81"/>
      <c r="G69" s="99"/>
      <c r="H69" s="59"/>
    </row>
    <row r="70" spans="1:8" outlineLevel="1">
      <c r="A70" s="92"/>
      <c r="B70" s="47" t="str">
        <f>CONCATENATE("Check: row ", ROW(B69), " ≤ row ", ROW(C68),)</f>
        <v>Check: row 69 ≤ row 68</v>
      </c>
      <c r="C70" s="93" t="str">
        <f>IF((C69&lt;=C68),"Pass","Fail")</f>
        <v>Pass</v>
      </c>
      <c r="D70" s="93" t="str">
        <f>IF((D69&lt;=D68),"Pass","Fail")</f>
        <v>Pass</v>
      </c>
      <c r="E70" s="85"/>
      <c r="F70" s="81"/>
      <c r="G70" s="99"/>
      <c r="H70" s="59"/>
    </row>
    <row r="71" spans="1:8" ht="26" outlineLevel="1">
      <c r="A71" s="29" t="s">
        <v>467</v>
      </c>
      <c r="B71" s="29" t="s">
        <v>468</v>
      </c>
      <c r="C71" s="126"/>
      <c r="D71" s="126"/>
      <c r="E71" s="98">
        <v>0.85</v>
      </c>
      <c r="F71" s="39">
        <f>IFERROR(E71*D71,0)</f>
        <v>0</v>
      </c>
      <c r="G71" s="99"/>
      <c r="H71" s="59"/>
    </row>
    <row r="72" spans="1:8" ht="26" outlineLevel="1">
      <c r="A72" s="37" t="s">
        <v>469</v>
      </c>
      <c r="B72" s="37" t="s">
        <v>406</v>
      </c>
      <c r="C72" s="126"/>
      <c r="D72" s="126"/>
      <c r="E72" s="85"/>
      <c r="F72" s="81"/>
      <c r="G72" s="99"/>
      <c r="H72" s="59"/>
    </row>
    <row r="73" spans="1:8" outlineLevel="1">
      <c r="A73" s="92"/>
      <c r="B73" s="47" t="str">
        <f>CONCATENATE("Check: row ", ROW(B72), " ≤ row ", ROW(C71),)</f>
        <v>Check: row 72 ≤ row 71</v>
      </c>
      <c r="C73" s="93" t="str">
        <f>IF((C72&lt;=C71),"Pass","Fail")</f>
        <v>Pass</v>
      </c>
      <c r="D73" s="93" t="str">
        <f>IF((D72&lt;=D71),"Pass","Fail")</f>
        <v>Pass</v>
      </c>
      <c r="E73" s="85"/>
      <c r="F73" s="81"/>
      <c r="G73" s="99"/>
      <c r="H73" s="59"/>
    </row>
    <row r="74" spans="1:8" ht="26" outlineLevel="1">
      <c r="A74" s="29" t="s">
        <v>470</v>
      </c>
      <c r="B74" s="29" t="s">
        <v>471</v>
      </c>
      <c r="C74" s="126"/>
      <c r="D74" s="126"/>
      <c r="E74" s="98">
        <v>0.75</v>
      </c>
      <c r="F74" s="39">
        <f>IFERROR(E74*D74,0)</f>
        <v>0</v>
      </c>
      <c r="G74" s="99"/>
      <c r="H74" s="59"/>
    </row>
    <row r="75" spans="1:8" ht="26" outlineLevel="1">
      <c r="A75" s="37" t="s">
        <v>472</v>
      </c>
      <c r="B75" s="37" t="s">
        <v>406</v>
      </c>
      <c r="C75" s="126"/>
      <c r="D75" s="126"/>
      <c r="E75" s="85"/>
      <c r="F75" s="81"/>
      <c r="G75" s="99"/>
      <c r="H75" s="59"/>
    </row>
    <row r="76" spans="1:8" outlineLevel="1">
      <c r="A76" s="92"/>
      <c r="B76" s="47" t="str">
        <f>CONCATENATE("Check: row ", ROW(B75), " ≤ row ", ROW(C74),)</f>
        <v>Check: row 75 ≤ row 74</v>
      </c>
      <c r="C76" s="93" t="str">
        <f>IF((C75&lt;=C74),"Pass","Fail")</f>
        <v>Pass</v>
      </c>
      <c r="D76" s="93" t="str">
        <f>IF((D75&lt;=D74),"Pass","Fail")</f>
        <v>Pass</v>
      </c>
      <c r="E76" s="85"/>
      <c r="F76" s="81"/>
      <c r="G76" s="99"/>
      <c r="H76" s="59"/>
    </row>
    <row r="77" spans="1:8" ht="26" outlineLevel="1">
      <c r="A77" s="29" t="s">
        <v>473</v>
      </c>
      <c r="B77" s="29" t="s">
        <v>474</v>
      </c>
      <c r="C77" s="126"/>
      <c r="D77" s="126"/>
      <c r="E77" s="98">
        <v>0.5</v>
      </c>
      <c r="F77" s="39">
        <f>IFERROR(E77*D77,0)</f>
        <v>0</v>
      </c>
      <c r="G77" s="99"/>
      <c r="H77" s="59"/>
    </row>
    <row r="78" spans="1:8" ht="26" outlineLevel="1">
      <c r="A78" s="37" t="s">
        <v>475</v>
      </c>
      <c r="B78" s="37" t="s">
        <v>406</v>
      </c>
      <c r="C78" s="126"/>
      <c r="D78" s="126"/>
      <c r="E78" s="85"/>
      <c r="F78" s="81"/>
      <c r="G78" s="85"/>
      <c r="H78" s="59"/>
    </row>
    <row r="79" spans="1:8" outlineLevel="1">
      <c r="A79" s="92"/>
      <c r="B79" s="47" t="str">
        <f>CONCATENATE("Check: row ", ROW(B78), " ≤ row ", ROW(C77),)</f>
        <v>Check: row 78 ≤ row 77</v>
      </c>
      <c r="C79" s="93" t="str">
        <f>IF((C78&lt;=C77),"Pass","Fail")</f>
        <v>Pass</v>
      </c>
      <c r="D79" s="93" t="str">
        <f>IF((D78&lt;=D77),"Pass","Fail")</f>
        <v>Pass</v>
      </c>
      <c r="E79" s="85"/>
      <c r="F79" s="81"/>
      <c r="G79" s="85"/>
      <c r="H79" s="59"/>
    </row>
    <row r="80" spans="1:8" outlineLevel="1">
      <c r="A80" s="29" t="s">
        <v>476</v>
      </c>
      <c r="B80" s="29" t="s">
        <v>477</v>
      </c>
      <c r="C80" s="126"/>
      <c r="D80" s="126"/>
      <c r="E80" s="98">
        <v>0</v>
      </c>
      <c r="F80" s="39">
        <f>IFERROR(E80*D80,0)</f>
        <v>0</v>
      </c>
      <c r="G80" s="98">
        <v>0</v>
      </c>
      <c r="H80" s="39">
        <f>IFERROR(G80*C80,0)</f>
        <v>0</v>
      </c>
    </row>
    <row r="81" spans="1:8" ht="39">
      <c r="A81" s="24" t="s">
        <v>478</v>
      </c>
      <c r="B81" s="24" t="s">
        <v>479</v>
      </c>
      <c r="C81" s="91"/>
      <c r="D81" s="91"/>
      <c r="E81" s="91"/>
      <c r="F81" s="91"/>
      <c r="G81" s="91"/>
      <c r="H81" s="91"/>
    </row>
    <row r="82" spans="1:8" ht="26" outlineLevel="1">
      <c r="A82" s="29" t="s">
        <v>480</v>
      </c>
      <c r="B82" s="29" t="s">
        <v>481</v>
      </c>
      <c r="C82" s="126"/>
      <c r="D82" s="126"/>
      <c r="E82" s="98">
        <v>0</v>
      </c>
      <c r="F82" s="39">
        <f>IFERROR(E82*D82,0)</f>
        <v>0</v>
      </c>
      <c r="G82" s="98">
        <v>0</v>
      </c>
      <c r="H82" s="39">
        <f>IFERROR(G82*C82,0)</f>
        <v>0</v>
      </c>
    </row>
    <row r="83" spans="1:8" ht="26" outlineLevel="1">
      <c r="A83" s="29" t="s">
        <v>482</v>
      </c>
      <c r="B83" s="29" t="s">
        <v>483</v>
      </c>
      <c r="C83" s="126"/>
      <c r="D83" s="126"/>
      <c r="E83" s="99"/>
      <c r="F83" s="59"/>
      <c r="G83" s="98">
        <v>0</v>
      </c>
      <c r="H83" s="39">
        <f>IFERROR(G83*C83,0)</f>
        <v>0</v>
      </c>
    </row>
    <row r="84" spans="1:8" ht="26" outlineLevel="1">
      <c r="A84" s="29" t="s">
        <v>484</v>
      </c>
      <c r="B84" s="29" t="s">
        <v>485</v>
      </c>
      <c r="C84" s="126"/>
      <c r="D84" s="126"/>
      <c r="E84" s="99"/>
      <c r="F84" s="59"/>
      <c r="G84" s="98">
        <v>0</v>
      </c>
      <c r="H84" s="39">
        <f>IFERROR(G84*C84,0)</f>
        <v>0</v>
      </c>
    </row>
    <row r="85" spans="1:8" ht="26" outlineLevel="1">
      <c r="A85" s="29" t="s">
        <v>486</v>
      </c>
      <c r="B85" s="29" t="s">
        <v>487</v>
      </c>
      <c r="C85" s="126"/>
      <c r="D85" s="126"/>
      <c r="E85" s="99"/>
      <c r="F85" s="59"/>
      <c r="G85" s="98">
        <v>0</v>
      </c>
      <c r="H85" s="39">
        <f>IFERROR(G85*C85,0)</f>
        <v>0</v>
      </c>
    </row>
    <row r="86" spans="1:8" outlineLevel="1">
      <c r="A86" s="29" t="s">
        <v>488</v>
      </c>
      <c r="B86" s="29" t="s">
        <v>489</v>
      </c>
      <c r="C86" s="126"/>
      <c r="D86" s="126"/>
      <c r="E86" s="99"/>
      <c r="F86" s="59"/>
      <c r="G86" s="98">
        <v>0</v>
      </c>
      <c r="H86" s="39">
        <f>IFERROR(G86*C86,0)</f>
        <v>0</v>
      </c>
    </row>
    <row r="87" spans="1:8" ht="26" outlineLevel="1">
      <c r="A87" s="29" t="s">
        <v>490</v>
      </c>
      <c r="B87" s="29" t="s">
        <v>491</v>
      </c>
      <c r="C87" s="126"/>
      <c r="D87" s="126"/>
      <c r="E87" s="98">
        <v>0.15</v>
      </c>
      <c r="F87" s="39">
        <f>IFERROR(E87*D87,0)</f>
        <v>0</v>
      </c>
      <c r="G87" s="99"/>
      <c r="H87" s="59"/>
    </row>
    <row r="88" spans="1:8" ht="26" outlineLevel="1">
      <c r="A88" s="29" t="s">
        <v>492</v>
      </c>
      <c r="B88" s="29" t="s">
        <v>493</v>
      </c>
      <c r="C88" s="126"/>
      <c r="D88" s="126"/>
      <c r="E88" s="98">
        <v>0</v>
      </c>
      <c r="F88" s="39">
        <f>IFERROR(E88*MAX(D88-C88,0),0)</f>
        <v>0</v>
      </c>
      <c r="G88" s="98">
        <v>0</v>
      </c>
      <c r="H88" s="39">
        <f>IFERROR(G88*C88,0)</f>
        <v>0</v>
      </c>
    </row>
    <row r="89" spans="1:8" ht="26" outlineLevel="1">
      <c r="A89" s="29" t="s">
        <v>494</v>
      </c>
      <c r="B89" s="29" t="s">
        <v>495</v>
      </c>
      <c r="C89" s="126"/>
      <c r="D89" s="126"/>
      <c r="E89" s="99"/>
      <c r="F89" s="59"/>
      <c r="G89" s="98">
        <v>0</v>
      </c>
      <c r="H89" s="39">
        <f>IFERROR(G89*C89,0)</f>
        <v>0</v>
      </c>
    </row>
    <row r="90" spans="1:8" ht="26" outlineLevel="1">
      <c r="A90" s="29" t="s">
        <v>496</v>
      </c>
      <c r="B90" s="29" t="s">
        <v>497</v>
      </c>
      <c r="C90" s="126"/>
      <c r="D90" s="126"/>
      <c r="E90" s="99"/>
      <c r="F90" s="59"/>
      <c r="G90" s="98">
        <v>0</v>
      </c>
      <c r="H90" s="39">
        <f>IFERROR(G90*C90,0)</f>
        <v>0</v>
      </c>
    </row>
    <row r="91" spans="1:8" ht="26" outlineLevel="1">
      <c r="A91" s="29" t="s">
        <v>498</v>
      </c>
      <c r="B91" s="29" t="s">
        <v>499</v>
      </c>
      <c r="C91" s="126"/>
      <c r="D91" s="126"/>
      <c r="E91" s="99"/>
      <c r="F91" s="59"/>
      <c r="G91" s="98">
        <v>0</v>
      </c>
      <c r="H91" s="39">
        <f>IFERROR(G91*C91,0)</f>
        <v>0</v>
      </c>
    </row>
    <row r="92" spans="1:8" ht="26" outlineLevel="1">
      <c r="A92" s="29" t="s">
        <v>500</v>
      </c>
      <c r="B92" s="29" t="s">
        <v>501</v>
      </c>
      <c r="C92" s="126"/>
      <c r="D92" s="126"/>
      <c r="E92" s="98">
        <v>0.25</v>
      </c>
      <c r="F92" s="39">
        <f>IFERROR(E92*D92,0)</f>
        <v>0</v>
      </c>
      <c r="G92" s="99"/>
      <c r="H92" s="59"/>
    </row>
    <row r="93" spans="1:8" ht="26" outlineLevel="1">
      <c r="A93" s="29" t="s">
        <v>502</v>
      </c>
      <c r="B93" s="29" t="s">
        <v>503</v>
      </c>
      <c r="C93" s="126"/>
      <c r="D93" s="126"/>
      <c r="E93" s="98">
        <v>0.1</v>
      </c>
      <c r="F93" s="39">
        <f>IFERROR(E93*D93,0)</f>
        <v>0</v>
      </c>
      <c r="G93" s="99"/>
      <c r="H93" s="59"/>
    </row>
    <row r="94" spans="1:8" ht="26" outlineLevel="1">
      <c r="A94" s="29" t="s">
        <v>504</v>
      </c>
      <c r="B94" s="29" t="s">
        <v>505</v>
      </c>
      <c r="C94" s="126"/>
      <c r="D94" s="126"/>
      <c r="E94" s="98">
        <v>0</v>
      </c>
      <c r="F94" s="39">
        <f>IFERROR(E94*MAX(D94-C94,0),0)</f>
        <v>0</v>
      </c>
      <c r="G94" s="98">
        <v>0</v>
      </c>
      <c r="H94" s="39">
        <f>IFERROR(G94*C94,0)</f>
        <v>0</v>
      </c>
    </row>
    <row r="95" spans="1:8" ht="26" outlineLevel="1">
      <c r="A95" s="29" t="s">
        <v>506</v>
      </c>
      <c r="B95" s="29" t="s">
        <v>507</v>
      </c>
      <c r="C95" s="126"/>
      <c r="D95" s="126"/>
      <c r="E95" s="99"/>
      <c r="F95" s="59"/>
      <c r="G95" s="98">
        <v>0</v>
      </c>
      <c r="H95" s="39">
        <f>IFERROR(G95*C95,0)</f>
        <v>0</v>
      </c>
    </row>
    <row r="96" spans="1:8" ht="26" outlineLevel="1">
      <c r="A96" s="29" t="s">
        <v>508</v>
      </c>
      <c r="B96" s="29" t="s">
        <v>509</v>
      </c>
      <c r="C96" s="126"/>
      <c r="D96" s="126"/>
      <c r="E96" s="99"/>
      <c r="F96" s="59"/>
      <c r="G96" s="98">
        <v>0</v>
      </c>
      <c r="H96" s="39">
        <f>IFERROR(G96*C96,0)</f>
        <v>0</v>
      </c>
    </row>
    <row r="97" spans="1:8" ht="26" outlineLevel="1">
      <c r="A97" s="29" t="s">
        <v>510</v>
      </c>
      <c r="B97" s="29" t="s">
        <v>511</v>
      </c>
      <c r="C97" s="126"/>
      <c r="D97" s="126"/>
      <c r="E97" s="98">
        <v>0.5</v>
      </c>
      <c r="F97" s="39">
        <f>IFERROR(E97*D97,0)</f>
        <v>0</v>
      </c>
      <c r="G97" s="99"/>
      <c r="H97" s="59"/>
    </row>
    <row r="98" spans="1:8" ht="26" outlineLevel="1">
      <c r="A98" s="29" t="s">
        <v>512</v>
      </c>
      <c r="B98" s="29" t="s">
        <v>513</v>
      </c>
      <c r="C98" s="126"/>
      <c r="D98" s="126"/>
      <c r="E98" s="98">
        <v>0.35</v>
      </c>
      <c r="F98" s="39">
        <f>IFERROR(E98*D98,0)</f>
        <v>0</v>
      </c>
      <c r="G98" s="99"/>
      <c r="H98" s="59"/>
    </row>
    <row r="99" spans="1:8" ht="26" outlineLevel="1">
      <c r="A99" s="29" t="s">
        <v>514</v>
      </c>
      <c r="B99" s="29" t="s">
        <v>515</v>
      </c>
      <c r="C99" s="126"/>
      <c r="D99" s="126"/>
      <c r="E99" s="98">
        <v>0.25</v>
      </c>
      <c r="F99" s="39">
        <f>IFERROR(E99*D99,0)</f>
        <v>0</v>
      </c>
      <c r="G99" s="99"/>
      <c r="H99" s="59"/>
    </row>
    <row r="100" spans="1:8" ht="26" outlineLevel="1">
      <c r="A100" s="29" t="s">
        <v>516</v>
      </c>
      <c r="B100" s="29" t="s">
        <v>517</v>
      </c>
      <c r="C100" s="126"/>
      <c r="D100" s="126"/>
      <c r="E100" s="98">
        <v>0</v>
      </c>
      <c r="F100" s="39">
        <f>IFERROR(E100*MAX(D100-C100,0),0)</f>
        <v>0</v>
      </c>
      <c r="G100" s="98">
        <v>0</v>
      </c>
      <c r="H100" s="39">
        <f>IFERROR(G100*C100,0)</f>
        <v>0</v>
      </c>
    </row>
    <row r="101" spans="1:8" ht="26" outlineLevel="1">
      <c r="A101" s="29" t="s">
        <v>518</v>
      </c>
      <c r="B101" s="29" t="s">
        <v>519</v>
      </c>
      <c r="C101" s="126"/>
      <c r="D101" s="126"/>
      <c r="E101" s="99"/>
      <c r="F101" s="59"/>
      <c r="G101" s="98">
        <v>0</v>
      </c>
      <c r="H101" s="39">
        <f>IFERROR(G101*C101,0)</f>
        <v>0</v>
      </c>
    </row>
    <row r="102" spans="1:8" outlineLevel="1">
      <c r="A102" s="29" t="s">
        <v>520</v>
      </c>
      <c r="B102" s="29" t="s">
        <v>521</v>
      </c>
      <c r="C102" s="126"/>
      <c r="D102" s="126"/>
      <c r="E102" s="98">
        <v>1</v>
      </c>
      <c r="F102" s="39">
        <f>IFERROR(E102*D102,0)</f>
        <v>0</v>
      </c>
      <c r="G102" s="99"/>
      <c r="H102" s="59"/>
    </row>
    <row r="103" spans="1:8" ht="26" outlineLevel="1">
      <c r="A103" s="29" t="s">
        <v>522</v>
      </c>
      <c r="B103" s="29" t="s">
        <v>523</v>
      </c>
      <c r="C103" s="126"/>
      <c r="D103" s="126"/>
      <c r="E103" s="98">
        <v>0.85</v>
      </c>
      <c r="F103" s="39">
        <f>IFERROR(E103*D103,0)</f>
        <v>0</v>
      </c>
      <c r="G103" s="99"/>
      <c r="H103" s="59"/>
    </row>
    <row r="104" spans="1:8" ht="26" outlineLevel="1">
      <c r="A104" s="29" t="s">
        <v>524</v>
      </c>
      <c r="B104" s="29" t="s">
        <v>525</v>
      </c>
      <c r="C104" s="126"/>
      <c r="D104" s="126"/>
      <c r="E104" s="98">
        <v>0.75</v>
      </c>
      <c r="F104" s="39">
        <f>IFERROR(E104*D104,0)</f>
        <v>0</v>
      </c>
      <c r="G104" s="99"/>
      <c r="H104" s="59"/>
    </row>
    <row r="105" spans="1:8" ht="26" outlineLevel="1">
      <c r="A105" s="29" t="s">
        <v>526</v>
      </c>
      <c r="B105" s="29" t="s">
        <v>527</v>
      </c>
      <c r="C105" s="126"/>
      <c r="D105" s="126"/>
      <c r="E105" s="98">
        <v>0.5</v>
      </c>
      <c r="F105" s="39">
        <f>IFERROR(E105*D105,0)</f>
        <v>0</v>
      </c>
      <c r="G105" s="99"/>
      <c r="H105" s="59"/>
    </row>
    <row r="106" spans="1:8" outlineLevel="1">
      <c r="A106" s="29" t="s">
        <v>528</v>
      </c>
      <c r="B106" s="29" t="s">
        <v>477</v>
      </c>
      <c r="C106" s="126"/>
      <c r="D106" s="126"/>
      <c r="E106" s="98">
        <v>0</v>
      </c>
      <c r="F106" s="39">
        <f>IFERROR(E106*MAX(D106-C106,0),0)</f>
        <v>0</v>
      </c>
      <c r="G106" s="98">
        <v>0</v>
      </c>
      <c r="H106" s="39">
        <f>IFERROR(G106*C106,0)</f>
        <v>0</v>
      </c>
    </row>
    <row r="107" spans="1:8">
      <c r="A107" s="24" t="s">
        <v>529</v>
      </c>
      <c r="B107" s="24" t="s">
        <v>530</v>
      </c>
      <c r="C107" s="59"/>
      <c r="D107" s="59"/>
      <c r="E107" s="99"/>
      <c r="F107" s="123">
        <f>IF(AND(ISNUMBER(F8),ISNUMBER(F23),ISNUMBER(F26),ISNUMBER(F38),ISNUMBER(F41),ISNUMBER(F44),ISNUMBER(F53),ISNUMBER(F56),ISNUMBER(F59),ISNUMBER(F62),ISNUMBER(F68),ISNUMBER(F71),ISNUMBER(F74),ISNUMBER(F77),ISNUMBER(F80),ISNUMBER(F82),ISNUMBER(F87),ISNUMBER(F88),ISNUMBER(F92),ISNUMBER(F93),ISNUMBER(F94),ISNUMBER(F97),ISNUMBER(F98),ISNUMBER(F99),ISNUMBER(F100),ISNUMBER(F102),ISNUMBER(F103),ISNUMBER(F104),ISNUMBER(F105),ISNUMBER(F106)),F8+F23+F26+F38+F41+F44+F53+F56+F59+F62+F68+F71+F74+F77+F80+F82+F87+F88+F92+F93+F94+F97+F98+F99+F100+F102+F103+F104+F105+F106,"")</f>
        <v>0</v>
      </c>
      <c r="G107" s="99"/>
      <c r="H107" s="123">
        <f>IF(AND(ISNUMBER(H8),ISNUMBER(H11),ISNUMBER(H14),ISNUMBER(H17),ISNUMBER(H20),ISNUMBER(H26),ISNUMBER(H29),ISNUMBER(H32),ISNUMBER(H35),ISNUMBER(H44),ISNUMBER(H47),ISNUMBER(H50),ISNUMBER(H62),ISNUMBER(H65),ISNUMBER(H80),ISNUMBER(H82),ISNUMBER(H83),ISNUMBER(H84),ISNUMBER(H85),ISNUMBER(H86),ISNUMBER(H88),ISNUMBER(H89),ISNUMBER(H90),ISNUMBER(H91),ISNUMBER(H94),ISNUMBER(H95),ISNUMBER(H96),ISNUMBER(H100),ISNUMBER(H101),ISNUMBER(H106)),H8+H11+H14+H17+H20+H26+H29+H32+H35+H44+H47+H50+H62+H65+H80+H82+H83+H84+H85+H86+H88+H89+H90+H91+H94+H95+H96+H100+H101+H106,"")</f>
        <v>0</v>
      </c>
    </row>
    <row r="108" spans="1:8">
      <c r="A108" s="63"/>
      <c r="B108" s="63" t="s">
        <v>6</v>
      </c>
      <c r="C108" s="94" t="s">
        <v>531</v>
      </c>
      <c r="D108" s="94" t="s">
        <v>532</v>
      </c>
      <c r="E108" s="100"/>
      <c r="F108" s="94"/>
      <c r="G108" s="100"/>
      <c r="H108" s="94"/>
    </row>
    <row r="109" spans="1:8">
      <c r="A109" s="24" t="s">
        <v>533</v>
      </c>
      <c r="B109" s="24" t="s">
        <v>534</v>
      </c>
      <c r="C109" s="38">
        <f>IFERROR(C9+C12+C15+C18+C21,"")</f>
        <v>0</v>
      </c>
      <c r="D109" s="38">
        <f>IFERROR(D9+D24+D39+D54+D69,0)</f>
        <v>0</v>
      </c>
      <c r="E109" s="99"/>
      <c r="F109" s="59"/>
      <c r="G109" s="99"/>
      <c r="H109" s="59"/>
    </row>
    <row r="110" spans="1:8" ht="26">
      <c r="A110" s="24" t="s">
        <v>535</v>
      </c>
      <c r="B110" s="24" t="s">
        <v>536</v>
      </c>
      <c r="C110" s="38">
        <f>IFERROR(C24+C27+C30+C33+C36,0)</f>
        <v>0</v>
      </c>
      <c r="D110" s="38">
        <f>IFERROR(D12+D27+D42+D57+D72,0)</f>
        <v>0</v>
      </c>
      <c r="E110" s="99"/>
      <c r="F110" s="59"/>
      <c r="G110" s="99"/>
      <c r="H110" s="59"/>
    </row>
    <row r="111" spans="1:8" ht="26">
      <c r="A111" s="24" t="s">
        <v>537</v>
      </c>
      <c r="B111" s="24" t="s">
        <v>538</v>
      </c>
      <c r="C111" s="38">
        <f>IFERROR(C39+C42+C45+C48+C51,0)</f>
        <v>0</v>
      </c>
      <c r="D111" s="38">
        <f>IFERROR(D15+D30+D45+D60+D75,0)</f>
        <v>0</v>
      </c>
      <c r="E111" s="99"/>
      <c r="F111" s="59"/>
      <c r="G111" s="99"/>
      <c r="H111" s="59"/>
    </row>
    <row r="112" spans="1:8" ht="26">
      <c r="A112" s="24" t="s">
        <v>539</v>
      </c>
      <c r="B112" s="24" t="s">
        <v>540</v>
      </c>
      <c r="C112" s="38">
        <f>IFERROR(C54+C57+C60+C63+C66,0)</f>
        <v>0</v>
      </c>
      <c r="D112" s="38">
        <f>IFERROR(D18+D33+D48+D63+D78,0)</f>
        <v>0</v>
      </c>
      <c r="E112" s="99"/>
      <c r="F112" s="59"/>
      <c r="G112" s="99"/>
      <c r="H112" s="59"/>
    </row>
  </sheetData>
  <sheetProtection algorithmName="SHA-512" hashValue="dgUEnpuiWT0R1X+seK2p+MPdENkLEkvh7g6m0l3b7i7kpP/hGYKUtcqKnMmqPX6s92uacI5HjQ9kvqVazFYbhg==" saltValue="xTSYIRXZ3nnIA4kAfErO5A==" spinCount="100000" sheet="1" objects="1" scenarios="1" formatCells="0" formatColumns="0" formatRows="0"/>
  <mergeCells count="5">
    <mergeCell ref="A1:B1"/>
    <mergeCell ref="A2:C2"/>
    <mergeCell ref="A3:C3"/>
    <mergeCell ref="A4:C4"/>
    <mergeCell ref="A5:B5"/>
  </mergeCells>
  <conditionalFormatting sqref="C10:D10 C13:D13 C22:D22 C25:D25 C28:D28 C37:D37 C70:D70 C73:D73">
    <cfRule type="cellIs" dxfId="33" priority="34" stopIfTrue="1" operator="equal">
      <formula>"Pass"</formula>
    </cfRule>
    <cfRule type="cellIs" dxfId="32" priority="33" stopIfTrue="1" operator="equal">
      <formula>"Fail"</formula>
    </cfRule>
  </conditionalFormatting>
  <conditionalFormatting sqref="C16:D16">
    <cfRule type="cellIs" dxfId="31" priority="32" stopIfTrue="1" operator="equal">
      <formula>"Pass"</formula>
    </cfRule>
    <cfRule type="cellIs" dxfId="30" priority="31" stopIfTrue="1" operator="equal">
      <formula>"Fail"</formula>
    </cfRule>
  </conditionalFormatting>
  <conditionalFormatting sqref="C19:D19">
    <cfRule type="cellIs" dxfId="29" priority="30" stopIfTrue="1" operator="equal">
      <formula>"Pass"</formula>
    </cfRule>
    <cfRule type="cellIs" dxfId="28" priority="29" stopIfTrue="1" operator="equal">
      <formula>"Fail"</formula>
    </cfRule>
  </conditionalFormatting>
  <conditionalFormatting sqref="C31:D31">
    <cfRule type="cellIs" dxfId="27" priority="28" stopIfTrue="1" operator="equal">
      <formula>"Pass"</formula>
    </cfRule>
    <cfRule type="cellIs" dxfId="26" priority="27" stopIfTrue="1" operator="equal">
      <formula>"Fail"</formula>
    </cfRule>
  </conditionalFormatting>
  <conditionalFormatting sqref="C34:D34">
    <cfRule type="cellIs" dxfId="25" priority="26" stopIfTrue="1" operator="equal">
      <formula>"Pass"</formula>
    </cfRule>
    <cfRule type="cellIs" dxfId="24" priority="25" stopIfTrue="1" operator="equal">
      <formula>"Fail"</formula>
    </cfRule>
  </conditionalFormatting>
  <conditionalFormatting sqref="C40:D40">
    <cfRule type="cellIs" dxfId="23" priority="24" stopIfTrue="1" operator="equal">
      <formula>"Pass"</formula>
    </cfRule>
    <cfRule type="cellIs" dxfId="22" priority="23" stopIfTrue="1" operator="equal">
      <formula>"Fail"</formula>
    </cfRule>
  </conditionalFormatting>
  <conditionalFormatting sqref="C43:D43">
    <cfRule type="cellIs" dxfId="21" priority="22" stopIfTrue="1" operator="equal">
      <formula>"Pass"</formula>
    </cfRule>
    <cfRule type="cellIs" dxfId="20" priority="21" stopIfTrue="1" operator="equal">
      <formula>"Fail"</formula>
    </cfRule>
  </conditionalFormatting>
  <conditionalFormatting sqref="C46:D46">
    <cfRule type="cellIs" dxfId="19" priority="20" stopIfTrue="1" operator="equal">
      <formula>"Pass"</formula>
    </cfRule>
    <cfRule type="cellIs" dxfId="18" priority="19" stopIfTrue="1" operator="equal">
      <formula>"Fail"</formula>
    </cfRule>
  </conditionalFormatting>
  <conditionalFormatting sqref="C49:D49">
    <cfRule type="cellIs" dxfId="17" priority="17" stopIfTrue="1" operator="equal">
      <formula>"Fail"</formula>
    </cfRule>
    <cfRule type="cellIs" dxfId="16" priority="18" stopIfTrue="1" operator="equal">
      <formula>"Pass"</formula>
    </cfRule>
  </conditionalFormatting>
  <conditionalFormatting sqref="C52:D52">
    <cfRule type="cellIs" dxfId="15" priority="16" stopIfTrue="1" operator="equal">
      <formula>"Pass"</formula>
    </cfRule>
    <cfRule type="cellIs" dxfId="14" priority="15" stopIfTrue="1" operator="equal">
      <formula>"Fail"</formula>
    </cfRule>
  </conditionalFormatting>
  <conditionalFormatting sqref="C55:D55">
    <cfRule type="cellIs" dxfId="13" priority="14" stopIfTrue="1" operator="equal">
      <formula>"Pass"</formula>
    </cfRule>
    <cfRule type="cellIs" dxfId="12" priority="13" stopIfTrue="1" operator="equal">
      <formula>"Fail"</formula>
    </cfRule>
  </conditionalFormatting>
  <conditionalFormatting sqref="C58:D58">
    <cfRule type="cellIs" dxfId="11" priority="12" stopIfTrue="1" operator="equal">
      <formula>"Pass"</formula>
    </cfRule>
    <cfRule type="cellIs" dxfId="10" priority="11" stopIfTrue="1" operator="equal">
      <formula>"Fail"</formula>
    </cfRule>
  </conditionalFormatting>
  <conditionalFormatting sqref="C61:D61">
    <cfRule type="cellIs" dxfId="9" priority="10" stopIfTrue="1" operator="equal">
      <formula>"Pass"</formula>
    </cfRule>
    <cfRule type="cellIs" dxfId="8" priority="9" stopIfTrue="1" operator="equal">
      <formula>"Fail"</formula>
    </cfRule>
  </conditionalFormatting>
  <conditionalFormatting sqref="C64:D64">
    <cfRule type="cellIs" dxfId="7" priority="8" stopIfTrue="1" operator="equal">
      <formula>"Pass"</formula>
    </cfRule>
    <cfRule type="cellIs" dxfId="6" priority="7" stopIfTrue="1" operator="equal">
      <formula>"Fail"</formula>
    </cfRule>
  </conditionalFormatting>
  <conditionalFormatting sqref="C67:D67">
    <cfRule type="cellIs" dxfId="5" priority="6" stopIfTrue="1" operator="equal">
      <formula>"Pass"</formula>
    </cfRule>
    <cfRule type="cellIs" dxfId="4" priority="5" stopIfTrue="1" operator="equal">
      <formula>"Fail"</formula>
    </cfRule>
  </conditionalFormatting>
  <conditionalFormatting sqref="C76:D76">
    <cfRule type="cellIs" dxfId="3" priority="4" stopIfTrue="1" operator="equal">
      <formula>"Pass"</formula>
    </cfRule>
    <cfRule type="cellIs" dxfId="2" priority="3" stopIfTrue="1" operator="equal">
      <formula>"Fail"</formula>
    </cfRule>
  </conditionalFormatting>
  <conditionalFormatting sqref="C79:D79">
    <cfRule type="cellIs" dxfId="1" priority="2" stopIfTrue="1" operator="equal">
      <formula>"Pass"</formula>
    </cfRule>
    <cfRule type="cellIs" dxfId="0" priority="1" stopIfTrue="1" operator="equal">
      <formula>"Fail"</formula>
    </cfRule>
  </conditionalFormatting>
  <pageMargins left="0.7" right="0.7" top="0.75" bottom="0.75" header="0.3" footer="0.3"/>
  <pageSetup scale="2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EEEB4-76D6-4B6F-8537-94ACE959000D}">
  <dimension ref="B1:B9"/>
  <sheetViews>
    <sheetView zoomScale="130" zoomScaleNormal="130" workbookViewId="0">
      <selection activeCell="B8" sqref="B8"/>
    </sheetView>
  </sheetViews>
  <sheetFormatPr defaultRowHeight="14.5"/>
  <cols>
    <col min="2" max="2" width="58.1796875" customWidth="1"/>
  </cols>
  <sheetData>
    <row r="1" spans="2:2">
      <c r="B1" t="s">
        <v>541</v>
      </c>
    </row>
    <row r="2" spans="2:2">
      <c r="B2" t="s">
        <v>542</v>
      </c>
    </row>
    <row r="3" spans="2:2">
      <c r="B3" t="s">
        <v>543</v>
      </c>
    </row>
    <row r="4" spans="2:2">
      <c r="B4" t="s">
        <v>544</v>
      </c>
    </row>
    <row r="5" spans="2:2">
      <c r="B5" t="s">
        <v>545</v>
      </c>
    </row>
    <row r="6" spans="2:2">
      <c r="B6" t="s">
        <v>546</v>
      </c>
    </row>
    <row r="7" spans="2:2">
      <c r="B7" t="s">
        <v>547</v>
      </c>
    </row>
    <row r="8" spans="2:2">
      <c r="B8" t="s">
        <v>548</v>
      </c>
    </row>
    <row r="9" spans="2:2">
      <c r="B9" t="s">
        <v>549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C209-2AC4-47BE-AF83-588A4178FA6A}">
  <dimension ref="B3:F4"/>
  <sheetViews>
    <sheetView workbookViewId="0">
      <selection activeCell="C12" sqref="C12"/>
    </sheetView>
  </sheetViews>
  <sheetFormatPr defaultRowHeight="14.5"/>
  <sheetData>
    <row r="3" spans="2:6">
      <c r="B3">
        <v>25</v>
      </c>
      <c r="D3">
        <v>50</v>
      </c>
      <c r="F3">
        <v>100</v>
      </c>
    </row>
    <row r="4" spans="2:6">
      <c r="B4">
        <v>75</v>
      </c>
      <c r="D4">
        <v>50</v>
      </c>
      <c r="F4">
        <v>0</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0a43094-884b-47ef-ab62-ef1f307d09e1" xsi:nil="true"/>
    <lcf76f155ced4ddcb4097134ff3c332f xmlns="e3f5086b-d61e-4f6f-9afe-6d653896f04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46287EA30487F42B1CFA08CFF390DFB" ma:contentTypeVersion="15" ma:contentTypeDescription="Create a new document." ma:contentTypeScope="" ma:versionID="e825cb6ac0bb2640ea9732d970d9f601">
  <xsd:schema xmlns:xsd="http://www.w3.org/2001/XMLSchema" xmlns:xs="http://www.w3.org/2001/XMLSchema" xmlns:p="http://schemas.microsoft.com/office/2006/metadata/properties" xmlns:ns2="e3f5086b-d61e-4f6f-9afe-6d653896f04a" xmlns:ns3="f0a43094-884b-47ef-ab62-ef1f307d09e1" targetNamespace="http://schemas.microsoft.com/office/2006/metadata/properties" ma:root="true" ma:fieldsID="3df6721cbce429f6ea212378d452df16" ns2:_="" ns3:_="">
    <xsd:import namespace="e3f5086b-d61e-4f6f-9afe-6d653896f04a"/>
    <xsd:import namespace="f0a43094-884b-47ef-ab62-ef1f307d09e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f5086b-d61e-4f6f-9afe-6d653896f0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412ceda-33a0-467b-ba8c-74f483d24d0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a43094-884b-47ef-ab62-ef1f307d09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b1ecdac-0b99-4eae-b6fc-67afe450d2c4}" ma:internalName="TaxCatchAll" ma:showField="CatchAllData" ma:web="f0a43094-884b-47ef-ab62-ef1f307d0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B4069A-6CFE-4ED9-AC8F-4E4BDEB1A832}">
  <ds:schemaRefs>
    <ds:schemaRef ds:uri="http://purl.org/dc/dcmitype/"/>
    <ds:schemaRef ds:uri="http://schemas.microsoft.com/office/2006/documentManagement/types"/>
    <ds:schemaRef ds:uri="http://purl.org/dc/elements/1.1/"/>
    <ds:schemaRef ds:uri="http://schemas.microsoft.com/office/2006/metadata/properties"/>
    <ds:schemaRef ds:uri="e3f5086b-d61e-4f6f-9afe-6d653896f04a"/>
    <ds:schemaRef ds:uri="http://purl.org/dc/terms/"/>
    <ds:schemaRef ds:uri="http://schemas.microsoft.com/office/infopath/2007/PartnerControls"/>
    <ds:schemaRef ds:uri="http://schemas.openxmlformats.org/package/2006/metadata/core-properties"/>
    <ds:schemaRef ds:uri="f0a43094-884b-47ef-ab62-ef1f307d09e1"/>
    <ds:schemaRef ds:uri="http://www.w3.org/XML/1998/namespace"/>
  </ds:schemaRefs>
</ds:datastoreItem>
</file>

<file path=customXml/itemProps2.xml><?xml version="1.0" encoding="utf-8"?>
<ds:datastoreItem xmlns:ds="http://schemas.openxmlformats.org/officeDocument/2006/customXml" ds:itemID="{A94D3702-C9E1-4432-A829-E36E9331F8C8}">
  <ds:schemaRefs>
    <ds:schemaRef ds:uri="http://schemas.microsoft.com/sharepoint/v3/contenttype/forms"/>
  </ds:schemaRefs>
</ds:datastoreItem>
</file>

<file path=customXml/itemProps3.xml><?xml version="1.0" encoding="utf-8"?>
<ds:datastoreItem xmlns:ds="http://schemas.openxmlformats.org/officeDocument/2006/customXml" ds:itemID="{1B8658E7-6AE8-4E6F-90C0-4FE9AF6396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f5086b-d61e-4f6f-9afe-6d653896f04a"/>
    <ds:schemaRef ds:uri="f0a43094-884b-47ef-ab62-ef1f307d09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5ed247a-6549-4673-bb41-a99befb0b699}" enabled="0" method="" siteId="{55ed247a-6549-4673-bb41-a99befb0b69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LCR-1</vt:lpstr>
      <vt:lpstr>LCR-2</vt:lpstr>
      <vt:lpstr>LCR-3</vt:lpstr>
      <vt:lpstr>LCR-4</vt:lpstr>
      <vt:lpstr>LCR-5</vt:lpstr>
      <vt:lpstr>YQY Comments</vt:lpstr>
      <vt:lpstr>Sheet2</vt:lpstr>
      <vt:lpstr>'LCR-1'!Print_Area</vt:lpstr>
      <vt:lpstr>'LCR-2'!Print_Area</vt:lpstr>
      <vt:lpstr>'LCR-3'!Print_Area</vt:lpstr>
      <vt:lpstr>'LCR-4'!Print_Area</vt:lpstr>
      <vt:lpstr>'LCR-5'!Print_Area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BDCB REG1</dc:creator>
  <cp:keywords/>
  <dc:description/>
  <cp:lastModifiedBy>Abdul Hafiy bin Hj Mohammad</cp:lastModifiedBy>
  <cp:revision/>
  <cp:lastPrinted>2024-12-02T03:07:08Z</cp:lastPrinted>
  <dcterms:created xsi:type="dcterms:W3CDTF">2022-08-31T00:51:18Z</dcterms:created>
  <dcterms:modified xsi:type="dcterms:W3CDTF">2024-12-11T18:06:55Z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0x010100F46287EA30487F42B1CFA08CFF390DFB</vt:lpwstr>
  </property>
  <property fmtid="{D5CDD505-2E9C-101B-9397-08002B2CF9AE}" pid="3" name="MediaServiceImageTags">
    <vt:lpwstr/>
  </property>
</Properties>
</file>